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LU_Exam\Duyet de HK232\DFB0310_DINH GIA DN_180524\DFB0310\"/>
    </mc:Choice>
  </mc:AlternateContent>
  <xr:revisionPtr revIDLastSave="0" documentId="13_ncr:1_{C996D97C-4710-4BC7-8F22-29121E43531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Khung phân tích" sheetId="24" r:id="rId1"/>
    <sheet name="Phụ lục 1. CĐKT" sheetId="19" r:id="rId2"/>
    <sheet name="Phụ lục 2. KQHĐKD" sheetId="20" r:id="rId3"/>
    <sheet name="Phụ lục 3. CF" sheetId="21" r:id="rId4"/>
    <sheet name="Phụ lục 4" sheetId="2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4" l="1"/>
  <c r="D79" i="24"/>
  <c r="I74" i="24"/>
  <c r="F70" i="24"/>
  <c r="E70" i="24"/>
  <c r="E69" i="24"/>
  <c r="D60" i="24"/>
  <c r="D27" i="24"/>
  <c r="D48" i="24"/>
  <c r="F11" i="20"/>
  <c r="D43" i="24" s="1"/>
  <c r="B8" i="24"/>
  <c r="E100" i="24" l="1"/>
  <c r="E96" i="24"/>
  <c r="E101" i="24" s="1"/>
  <c r="D96" i="24"/>
  <c r="E94" i="24"/>
  <c r="D94" i="24"/>
  <c r="D93" i="24"/>
  <c r="F72" i="24"/>
  <c r="E72" i="24"/>
  <c r="F12" i="20"/>
  <c r="D95" i="24" l="1"/>
  <c r="D97" i="24"/>
  <c r="D82" i="24" l="1"/>
  <c r="B11" i="20"/>
  <c r="C11" i="20"/>
  <c r="D11" i="20"/>
  <c r="E11" i="20"/>
  <c r="D64" i="24"/>
  <c r="D63" i="24"/>
  <c r="D62" i="24"/>
  <c r="E29" i="19"/>
  <c r="D58" i="24"/>
  <c r="D59" i="24" l="1"/>
  <c r="D57" i="24"/>
  <c r="D29" i="24"/>
  <c r="D28" i="24"/>
  <c r="D84" i="24"/>
  <c r="I72" i="24"/>
  <c r="I70" i="24"/>
  <c r="I69" i="24"/>
  <c r="D33" i="24"/>
  <c r="I68" i="24" l="1"/>
  <c r="D30" i="24"/>
  <c r="D32" i="24" s="1"/>
  <c r="D31" i="24"/>
  <c r="C29" i="19"/>
  <c r="B28" i="19"/>
  <c r="B26" i="19"/>
  <c r="B22" i="19"/>
  <c r="B21" i="19"/>
  <c r="F41" i="24"/>
  <c r="F46" i="24" s="1"/>
  <c r="F24" i="24"/>
  <c r="C71" i="24"/>
  <c r="B17" i="19" l="1"/>
  <c r="C17" i="19"/>
  <c r="D17" i="19"/>
  <c r="E17" i="19"/>
  <c r="B19" i="19"/>
  <c r="B18" i="19" s="1"/>
  <c r="C19" i="19"/>
  <c r="C18" i="19" s="1"/>
  <c r="D19" i="19"/>
  <c r="D18" i="19" s="1"/>
  <c r="E19" i="19"/>
  <c r="E18" i="19" s="1"/>
  <c r="B20" i="19"/>
  <c r="C20" i="19"/>
  <c r="D20" i="19"/>
  <c r="E20" i="19"/>
  <c r="C26" i="19"/>
  <c r="D26" i="19"/>
  <c r="E26" i="19"/>
  <c r="B27" i="19"/>
  <c r="C27" i="19"/>
  <c r="D27" i="19"/>
  <c r="E27" i="19"/>
  <c r="C28" i="19"/>
  <c r="D28" i="19"/>
  <c r="D29" i="19" s="1"/>
  <c r="E28" i="19"/>
  <c r="B23" i="19" l="1"/>
  <c r="E21" i="19"/>
  <c r="E22" i="19" s="1"/>
  <c r="C21" i="19"/>
  <c r="C22" i="19" s="1"/>
  <c r="C23" i="19"/>
  <c r="D21" i="19"/>
  <c r="D22" i="19" s="1"/>
  <c r="G6" i="21"/>
  <c r="G5" i="21"/>
  <c r="C78" i="24"/>
  <c r="D77" i="24"/>
  <c r="D92" i="24" s="1"/>
  <c r="E61" i="24"/>
  <c r="E62" i="24" s="1"/>
  <c r="D61" i="24"/>
  <c r="C54" i="24"/>
  <c r="F50" i="24"/>
  <c r="C16" i="19"/>
  <c r="D16" i="19"/>
  <c r="E16" i="19"/>
  <c r="B16" i="19"/>
  <c r="A20" i="19"/>
  <c r="A19" i="19"/>
  <c r="A17" i="19"/>
  <c r="F51" i="24" l="1"/>
  <c r="F27" i="24"/>
  <c r="D23" i="19"/>
  <c r="E23" i="19"/>
  <c r="E63" i="24"/>
  <c r="E64" i="24" s="1"/>
  <c r="E48" i="24"/>
  <c r="E27" i="24" s="1"/>
  <c r="E28" i="24" s="1"/>
  <c r="E29" i="24" s="1"/>
  <c r="E78" i="24" l="1"/>
  <c r="F28" i="24"/>
  <c r="F29" i="24"/>
  <c r="E57" i="24"/>
  <c r="E58" i="24" s="1"/>
  <c r="E59" i="24" s="1"/>
  <c r="E79" i="24" l="1"/>
  <c r="E80" i="24" s="1"/>
  <c r="E81" i="24" s="1"/>
  <c r="E82" i="24" s="1"/>
  <c r="E83" i="24" s="1"/>
  <c r="E84" i="24" s="1"/>
  <c r="E85" i="24" s="1"/>
  <c r="E93" i="24"/>
  <c r="B13" i="20"/>
  <c r="B14" i="20" s="1"/>
  <c r="C13" i="20"/>
  <c r="C14" i="20" s="1"/>
  <c r="D13" i="20"/>
  <c r="D14" i="20" s="1"/>
  <c r="E13" i="20" l="1"/>
  <c r="E14" i="20" s="1"/>
  <c r="D71" i="24" l="1"/>
  <c r="G72" i="24"/>
  <c r="H72" i="24" s="1"/>
  <c r="C12" i="20"/>
  <c r="D12" i="20"/>
  <c r="D56" i="24" l="1"/>
  <c r="E12" i="20"/>
  <c r="D70" i="24" l="1"/>
  <c r="G70" i="24" s="1"/>
  <c r="H70" i="24" s="1"/>
  <c r="D69" i="24"/>
  <c r="D40" i="24"/>
  <c r="E74" i="24" l="1"/>
  <c r="F74" i="24" s="1"/>
  <c r="G74" i="24" s="1"/>
  <c r="H74" i="24" s="1"/>
  <c r="E68" i="24"/>
  <c r="F69" i="24"/>
  <c r="E71" i="24" l="1"/>
  <c r="E73" i="24" s="1"/>
  <c r="E75" i="24" s="1"/>
  <c r="D100" i="24"/>
  <c r="D101" i="24" s="1"/>
  <c r="F68" i="24"/>
  <c r="G69" i="24"/>
  <c r="H69" i="24" s="1"/>
  <c r="H68" i="24" s="1"/>
  <c r="F71" i="24" l="1"/>
  <c r="F73" i="24" s="1"/>
  <c r="F75" i="24" s="1"/>
  <c r="G68" i="24"/>
  <c r="G71" i="24" l="1"/>
  <c r="G73" i="24" s="1"/>
  <c r="G75" i="24" s="1"/>
  <c r="H71" i="24" l="1"/>
  <c r="H73" i="24" s="1"/>
  <c r="H75" i="24" s="1"/>
  <c r="D78" i="24" s="1"/>
  <c r="I71" i="24" l="1"/>
  <c r="I73" i="24" s="1"/>
  <c r="D80" i="24" s="1"/>
  <c r="D81" i="24" s="1"/>
  <c r="D83" i="24" s="1"/>
  <c r="D86" i="24" s="1"/>
</calcChain>
</file>

<file path=xl/sharedStrings.xml><?xml version="1.0" encoding="utf-8"?>
<sst xmlns="http://schemas.openxmlformats.org/spreadsheetml/2006/main" count="201" uniqueCount="165">
  <si>
    <t>BÀI THI THI KẾT THÚC HỌC PHẦN</t>
  </si>
  <si>
    <t>HK 232, NĂM HỌC 2023 -2024</t>
  </si>
  <si>
    <t>Tên học phần: DỊNH GIÁ DOANH NGHIỆP</t>
  </si>
  <si>
    <t>Mã HP: DFB 0310</t>
  </si>
  <si>
    <t>Tín chỉ: 02</t>
  </si>
  <si>
    <t>Thời gian làm bài 75 phút (không bao gồm: 5 phút mở đề 5 phút nộp bài)</t>
  </si>
  <si>
    <t xml:space="preserve">Hình thức thi: Thực hành trên máy tính - được tham khảo  tài liệu </t>
  </si>
  <si>
    <t>Ngày duyệt đề: 30/08/2021</t>
  </si>
  <si>
    <t>Người duyệt đề: ThS. Lê Thị Phương Loan</t>
  </si>
  <si>
    <t>Điểm</t>
  </si>
  <si>
    <t>Họ và tên sinh viên</t>
  </si>
  <si>
    <t>MSSV</t>
  </si>
  <si>
    <t>Lớp</t>
  </si>
  <si>
    <t xml:space="preserve">CÂU 1: </t>
  </si>
  <si>
    <t>THÔNG TIN ĐẦU VÀO</t>
  </si>
  <si>
    <t>1a.</t>
  </si>
  <si>
    <t>Giá trị</t>
  </si>
  <si>
    <t>Đơn vị tính</t>
  </si>
  <si>
    <t>Tham chiếu</t>
  </si>
  <si>
    <t>Tóm tắt các báo cáo tài chính</t>
  </si>
  <si>
    <t>Bảng cân đối kế toán</t>
  </si>
  <si>
    <t>Phụ lục 1</t>
  </si>
  <si>
    <t>Báo cáo kết quả hoạt dộng kinh doanh</t>
  </si>
  <si>
    <t>Phụ lục 2</t>
  </si>
  <si>
    <t>Dòng tiền</t>
  </si>
  <si>
    <t>Phụ lục 3</t>
  </si>
  <si>
    <t>Thời điểm định giá</t>
  </si>
  <si>
    <t>cuối năm 20x1</t>
  </si>
  <si>
    <t>Mô hình định giá</t>
  </si>
  <si>
    <t>FCFF, 2 giai đoạn</t>
  </si>
  <si>
    <t>Giai đoạn tăng trưởng nhanh</t>
  </si>
  <si>
    <t>năm</t>
  </si>
  <si>
    <t>20x2-20x5</t>
  </si>
  <si>
    <t>Tỷ lệ tái đầu tư tăng thêm</t>
  </si>
  <si>
    <t>/năm</t>
  </si>
  <si>
    <t>tăng so với 20x1</t>
  </si>
  <si>
    <t>ROC tăng thêm</t>
  </si>
  <si>
    <t>Giai đoạn tăng trưởng ổn định</t>
  </si>
  <si>
    <t>từ 20x6</t>
  </si>
  <si>
    <t xml:space="preserve">Tỷ lệ tái đầu tư </t>
  </si>
  <si>
    <t>ổn định</t>
  </si>
  <si>
    <t>ROC</t>
  </si>
  <si>
    <t>Ước tính WACC</t>
  </si>
  <si>
    <t>Cấu trúc vốn</t>
  </si>
  <si>
    <t>từ 20x2</t>
  </si>
  <si>
    <t>Giá trị thị trường của nợ vay = Giá trị sổ sách của nợ vay</t>
  </si>
  <si>
    <t>Giá trị thị trường của VCSH</t>
  </si>
  <si>
    <t xml:space="preserve"> Giá trị sổ sách của VCSH</t>
  </si>
  <si>
    <t>wD theo giá thị trường</t>
  </si>
  <si>
    <t>wD theo giá sổ sách</t>
  </si>
  <si>
    <t>Chọn tỷ lệ thấp hơn</t>
  </si>
  <si>
    <t>Chi phí vốn chủ sở hữu</t>
  </si>
  <si>
    <t>Phương pháp</t>
  </si>
  <si>
    <t>CAPM</t>
  </si>
  <si>
    <t>Ước lượng beta của AAA</t>
  </si>
  <si>
    <t>Dựa vào data Phụ lục 4, tính beta</t>
  </si>
  <si>
    <t>Lãi suất phi rủi ro hiện tại</t>
  </si>
  <si>
    <t>Lãi suất phi rủi ro lịch sử</t>
  </si>
  <si>
    <t>Suất sinh lời thị trường tính theo VNINDEX lịch sử</t>
  </si>
  <si>
    <t>Chi phí sử dụng nợ vay</t>
  </si>
  <si>
    <t>Hiện hành</t>
  </si>
  <si>
    <t>cuối 20x1-20x5</t>
  </si>
  <si>
    <t>Thuế suất thuế thu nhập doanh nghiệp</t>
  </si>
  <si>
    <t>Thuế suất hiệu dụng</t>
  </si>
  <si>
    <t>20x2, Phụ lục 2</t>
  </si>
  <si>
    <t>Thuế suất danh nghĩa</t>
  </si>
  <si>
    <t>20x3-20x5</t>
  </si>
  <si>
    <t>Ước tính FCFF</t>
  </si>
  <si>
    <t xml:space="preserve"> EBIT hiệu chỉnh</t>
  </si>
  <si>
    <t>20x1, Phụ lục 2</t>
  </si>
  <si>
    <t>Thông tin thị trường</t>
  </si>
  <si>
    <t>Giá</t>
  </si>
  <si>
    <t>VND</t>
  </si>
  <si>
    <t>Số lượng cổ phiếu đang lưu hành</t>
  </si>
  <si>
    <t>triệu cổ phần</t>
  </si>
  <si>
    <t>1b</t>
  </si>
  <si>
    <t>VÙNG TÍNH TOÁN</t>
  </si>
  <si>
    <t>20x1, Phụ lục 3</t>
  </si>
  <si>
    <t>Khấu hao</t>
  </si>
  <si>
    <t>Đầu tư dài hạn</t>
  </si>
  <si>
    <t>Thay đổi vốn lưu động (không bao gồm tiền mặt &amp; đầu tư tài chính ngắn hạn)</t>
  </si>
  <si>
    <t>20x0 &amp; 20x1, Phục lục 1</t>
  </si>
  <si>
    <t xml:space="preserve">ROC </t>
  </si>
  <si>
    <t>20x1</t>
  </si>
  <si>
    <t>Giá trị trung bình vốn chủ sở hữu</t>
  </si>
  <si>
    <t>20x0 &amp; 20x1</t>
  </si>
  <si>
    <t>Giá trị trung bình vốn vay</t>
  </si>
  <si>
    <t>Giá trị trung bình tiền mặt</t>
  </si>
  <si>
    <t>Giá trị trung bình đầu tư tài chính ngắn hạn</t>
  </si>
  <si>
    <t>Năm</t>
  </si>
  <si>
    <t>Cuối 20x1</t>
  </si>
  <si>
    <t>20x2</t>
  </si>
  <si>
    <t>20x3</t>
  </si>
  <si>
    <t>20x4</t>
  </si>
  <si>
    <t>20x5</t>
  </si>
  <si>
    <t>20x6</t>
  </si>
  <si>
    <t>Chỉ tiêu</t>
  </si>
  <si>
    <t>Hiện tại</t>
  </si>
  <si>
    <t>Tỷ lệ tăng trưởng</t>
  </si>
  <si>
    <t>FCFF =EBIT hiệu chỉnh * (1 - t)(1-tỷ lệ tái đầu tư)</t>
  </si>
  <si>
    <t>WACC</t>
  </si>
  <si>
    <t xml:space="preserve">PV </t>
  </si>
  <si>
    <t>Giá trị vốn chủ sở hữu</t>
  </si>
  <si>
    <t>Giá trị cuối (TV)</t>
  </si>
  <si>
    <t>PV của  TV</t>
  </si>
  <si>
    <t>Giá trị tài sản phục vụ hoạt động kinh doanh</t>
  </si>
  <si>
    <t>Giá trị tiền mặt, chứng khoán và các tài sản phi kinh doanh khác thời điểm định giá</t>
  </si>
  <si>
    <t>Giá trị doanh nghiệp</t>
  </si>
  <si>
    <t>Giá trị của nợ vay</t>
  </si>
  <si>
    <t>Giá trị của vốn chủ sở hữu</t>
  </si>
  <si>
    <t>Giá trị bình quân một cổ phần</t>
  </si>
  <si>
    <t>đồng</t>
  </si>
  <si>
    <t>1c.</t>
  </si>
  <si>
    <t>Nhà đầu tư có nên bán cổ phiếu AAA không? Giải thích ?</t>
  </si>
  <si>
    <t>Nên vì Ptt &gt;P nội tại</t>
  </si>
  <si>
    <t>Câu 2:</t>
  </si>
  <si>
    <t>2a.</t>
  </si>
  <si>
    <t>LNST</t>
  </si>
  <si>
    <t>Số lượng CP đang lưu hành</t>
  </si>
  <si>
    <t>EPS</t>
  </si>
  <si>
    <t>ngàn đồng</t>
  </si>
  <si>
    <t>Giá cổ phiếu</t>
  </si>
  <si>
    <t>P/E</t>
  </si>
  <si>
    <t>2b</t>
  </si>
  <si>
    <t>EPS dự báo</t>
  </si>
  <si>
    <t>P dự báo (20x2)</t>
  </si>
  <si>
    <t>Phụ lục 1: Bảng cân đối kế toán tóm tắt của AAA</t>
  </si>
  <si>
    <t>Tỷ đồng</t>
  </si>
  <si>
    <t>20x-2</t>
  </si>
  <si>
    <t>20x-1</t>
  </si>
  <si>
    <t>20x0</t>
  </si>
  <si>
    <t xml:space="preserve">Tài sản ngắn hạn </t>
  </si>
  <si>
    <t>Tiền mặt và tương đương tiền</t>
  </si>
  <si>
    <t>Đầu tư tài chính ngắn hạn</t>
  </si>
  <si>
    <t>Khoản phải thu ngắn hạn</t>
  </si>
  <si>
    <t>Hàng tồn kho</t>
  </si>
  <si>
    <t>Tài sản ngắn hạn khác</t>
  </si>
  <si>
    <t>Nợ phải trả</t>
  </si>
  <si>
    <t>Nợ vay ngắn hạn</t>
  </si>
  <si>
    <t>Nợ vay dài hạn</t>
  </si>
  <si>
    <t>Vốn chủ sở hữu</t>
  </si>
  <si>
    <t>Vay</t>
  </si>
  <si>
    <t>Tổng</t>
  </si>
  <si>
    <t>wE</t>
  </si>
  <si>
    <t>wD</t>
  </si>
  <si>
    <t>Tài sản ngắn hạn không bao gồm tiền mặt, đầu tư tài chính ngắn hạn</t>
  </si>
  <si>
    <t>Khoản phải trả</t>
  </si>
  <si>
    <t>Nhu cầu vốn lưu động</t>
  </si>
  <si>
    <t>Thay đổi Vốn lưu động</t>
  </si>
  <si>
    <t>Phụ lục 2: Báo cáo thu nhập tóm tắt của AAA</t>
  </si>
  <si>
    <t>Thu nhập tài chính</t>
  </si>
  <si>
    <t>Chi phí tài chính</t>
  </si>
  <si>
    <t xml:space="preserve"> Trong đó Chi phí lãi vay</t>
  </si>
  <si>
    <t>Lợi nhuận trước thuế</t>
  </si>
  <si>
    <t>Thuế thuế thu nhập doanh nghiệp</t>
  </si>
  <si>
    <t>EBIT</t>
  </si>
  <si>
    <t>EBIT hiệu chỉnh</t>
  </si>
  <si>
    <t>Phụ lục 3 Báo cáo dòng tiền tóm tắt của AAA</t>
  </si>
  <si>
    <t>Dòng tiền ra</t>
  </si>
  <si>
    <t>-</t>
  </si>
  <si>
    <t>II.</t>
  </si>
  <si>
    <t>Phụ lục 4: Suất sinh lợi hàng tháng của VN-Index và cổ phiếu AAA</t>
  </si>
  <si>
    <t>Tháng</t>
  </si>
  <si>
    <t xml:space="preserve">VN-Index 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</si>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</sst>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0.0"/>
    <numFmt numFmtId="166" formatCode="_(* #,##0.0_);_(* \(#,##0.0\);_(* &quot;-&quot;??_);_(@_)"/>
    <numFmt numFmtId="167" formatCode="#,##0.0_);[Red]\(#,##0.0\)"/>
    <numFmt numFmtId="168" formatCode="_(* #,##0.0_);_(* \(#,##0.0\);_(* &quot;-&quot;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202124"/>
      <name val="Times New Roman"/>
      <family val="1"/>
    </font>
    <font>
      <i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0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Palatino Linotype"/>
      <family val="1"/>
    </font>
    <font>
      <sz val="8"/>
      <name val="Calibri"/>
      <family val="2"/>
      <scheme val="minor"/>
    </font>
    <font>
      <b/>
      <sz val="11"/>
      <color rgb="FF1F4E79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1" applyNumberFormat="1" applyFont="1" applyFill="1" applyBorder="1" applyAlignment="1">
      <alignment vertical="center" wrapText="1"/>
    </xf>
    <xf numFmtId="166" fontId="3" fillId="0" borderId="0" xfId="1" applyNumberFormat="1" applyFont="1" applyFill="1" applyBorder="1"/>
    <xf numFmtId="166" fontId="6" fillId="0" borderId="0" xfId="1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/>
    <xf numFmtId="10" fontId="6" fillId="0" borderId="1" xfId="3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10" fontId="3" fillId="0" borderId="1" xfId="3" applyNumberFormat="1" applyFont="1" applyFill="1" applyBorder="1"/>
    <xf numFmtId="166" fontId="3" fillId="0" borderId="1" xfId="1" applyNumberFormat="1" applyFont="1" applyFill="1" applyBorder="1"/>
    <xf numFmtId="43" fontId="3" fillId="0" borderId="1" xfId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 indent="3"/>
    </xf>
    <xf numFmtId="10" fontId="11" fillId="0" borderId="0" xfId="3" applyNumberFormat="1" applyFont="1" applyAlignment="1">
      <alignment horizontal="right" vertical="center" wrapText="1"/>
    </xf>
    <xf numFmtId="10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quotePrefix="1" applyFont="1" applyBorder="1" applyAlignment="1">
      <alignment horizontal="left"/>
    </xf>
    <xf numFmtId="0" fontId="5" fillId="0" borderId="0" xfId="0" applyFont="1" applyAlignment="1" applyProtection="1">
      <alignment horizontal="left" indent="1"/>
      <protection locked="0"/>
    </xf>
    <xf numFmtId="10" fontId="5" fillId="0" borderId="1" xfId="3" applyNumberFormat="1" applyFont="1" applyFill="1" applyBorder="1" applyAlignment="1"/>
    <xf numFmtId="0" fontId="5" fillId="0" borderId="1" xfId="0" applyFont="1" applyBorder="1"/>
    <xf numFmtId="10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2"/>
    </xf>
    <xf numFmtId="0" fontId="15" fillId="0" borderId="0" xfId="0" applyFont="1"/>
    <xf numFmtId="166" fontId="8" fillId="0" borderId="0" xfId="1" applyNumberFormat="1" applyFont="1" applyFill="1" applyBorder="1"/>
    <xf numFmtId="0" fontId="9" fillId="2" borderId="0" xfId="5" applyFont="1" applyFill="1" applyAlignment="1">
      <alignment horizontal="left" vertical="center"/>
    </xf>
    <xf numFmtId="0" fontId="4" fillId="3" borderId="0" xfId="0" applyFont="1" applyFill="1"/>
    <xf numFmtId="0" fontId="5" fillId="3" borderId="0" xfId="0" applyFont="1" applyFill="1"/>
    <xf numFmtId="164" fontId="5" fillId="0" borderId="1" xfId="2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16" fillId="0" borderId="0" xfId="0" applyFont="1"/>
    <xf numFmtId="0" fontId="7" fillId="0" borderId="1" xfId="0" applyFont="1" applyBorder="1" applyAlignment="1">
      <alignment horizontal="left" vertical="center" wrapText="1" indent="2"/>
    </xf>
    <xf numFmtId="166" fontId="7" fillId="0" borderId="1" xfId="1" applyNumberFormat="1" applyFont="1" applyFill="1" applyBorder="1" applyAlignment="1">
      <alignment vertical="center" wrapText="1"/>
    </xf>
    <xf numFmtId="0" fontId="16" fillId="0" borderId="1" xfId="0" applyFont="1" applyBorder="1"/>
    <xf numFmtId="0" fontId="3" fillId="0" borderId="1" xfId="0" applyFont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168" fontId="3" fillId="0" borderId="0" xfId="0" applyNumberFormat="1" applyFont="1"/>
    <xf numFmtId="41" fontId="3" fillId="0" borderId="0" xfId="0" applyNumberFormat="1" applyFont="1"/>
    <xf numFmtId="0" fontId="6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0" fontId="5" fillId="3" borderId="1" xfId="3" applyNumberFormat="1" applyFont="1" applyFill="1" applyBorder="1" applyAlignment="1"/>
    <xf numFmtId="38" fontId="5" fillId="3" borderId="1" xfId="2" applyNumberFormat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40" fontId="4" fillId="3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9" fontId="5" fillId="3" borderId="1" xfId="0" applyNumberFormat="1" applyFont="1" applyFill="1" applyBorder="1" applyAlignment="1">
      <alignment horizontal="right"/>
    </xf>
    <xf numFmtId="40" fontId="5" fillId="3" borderId="1" xfId="2" applyNumberFormat="1" applyFont="1" applyFill="1" applyBorder="1" applyAlignment="1"/>
    <xf numFmtId="10" fontId="5" fillId="3" borderId="0" xfId="0" applyNumberFormat="1" applyFont="1" applyFill="1"/>
    <xf numFmtId="0" fontId="5" fillId="3" borderId="1" xfId="0" applyFont="1" applyFill="1" applyBorder="1" applyAlignment="1">
      <alignment horizontal="left" indent="2"/>
    </xf>
    <xf numFmtId="9" fontId="5" fillId="3" borderId="1" xfId="3" applyFont="1" applyFill="1" applyBorder="1" applyAlignment="1"/>
    <xf numFmtId="167" fontId="5" fillId="3" borderId="1" xfId="2" applyNumberFormat="1" applyFont="1" applyFill="1" applyBorder="1" applyAlignment="1"/>
    <xf numFmtId="0" fontId="5" fillId="3" borderId="0" xfId="0" applyFont="1" applyFill="1" applyAlignment="1">
      <alignment horizontal="centerContinuous"/>
    </xf>
    <xf numFmtId="0" fontId="5" fillId="3" borderId="1" xfId="0" applyFont="1" applyFill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38" fontId="5" fillId="6" borderId="1" xfId="2" applyNumberFormat="1" applyFont="1" applyFill="1" applyBorder="1" applyAlignment="1"/>
    <xf numFmtId="10" fontId="5" fillId="6" borderId="1" xfId="3" applyNumberFormat="1" applyFont="1" applyFill="1" applyBorder="1" applyAlignment="1"/>
    <xf numFmtId="40" fontId="5" fillId="6" borderId="1" xfId="2" applyNumberFormat="1" applyFont="1" applyFill="1" applyBorder="1" applyAlignment="1"/>
    <xf numFmtId="10" fontId="14" fillId="6" borderId="1" xfId="0" applyNumberFormat="1" applyFont="1" applyFill="1" applyBorder="1" applyAlignment="1">
      <alignment horizontal="center"/>
    </xf>
    <xf numFmtId="10" fontId="5" fillId="6" borderId="1" xfId="3" applyNumberFormat="1" applyFont="1" applyFill="1" applyBorder="1" applyAlignment="1">
      <alignment horizontal="center"/>
    </xf>
    <xf numFmtId="10" fontId="5" fillId="6" borderId="1" xfId="3" applyNumberFormat="1" applyFont="1" applyFill="1" applyBorder="1"/>
    <xf numFmtId="0" fontId="21" fillId="0" borderId="0" xfId="0" applyFont="1"/>
    <xf numFmtId="0" fontId="4" fillId="5" borderId="4" xfId="0" applyFont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43" fontId="0" fillId="5" borderId="0" xfId="0" applyNumberFormat="1" applyFill="1"/>
    <xf numFmtId="0" fontId="0" fillId="5" borderId="0" xfId="0" applyFill="1"/>
    <xf numFmtId="0" fontId="0" fillId="5" borderId="9" xfId="0" applyFill="1" applyBorder="1"/>
    <xf numFmtId="167" fontId="0" fillId="5" borderId="0" xfId="0" applyNumberFormat="1" applyFill="1"/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/>
    <xf numFmtId="38" fontId="0" fillId="5" borderId="0" xfId="0" applyNumberFormat="1" applyFill="1"/>
    <xf numFmtId="0" fontId="14" fillId="5" borderId="8" xfId="0" applyFont="1" applyFill="1" applyBorder="1" applyAlignment="1">
      <alignment horizontal="justify" vertical="center"/>
    </xf>
    <xf numFmtId="0" fontId="5" fillId="5" borderId="10" xfId="0" applyFont="1" applyFill="1" applyBorder="1"/>
    <xf numFmtId="0" fontId="5" fillId="5" borderId="3" xfId="0" applyFont="1" applyFill="1" applyBorder="1"/>
    <xf numFmtId="0" fontId="0" fillId="5" borderId="3" xfId="0" applyFill="1" applyBorder="1"/>
    <xf numFmtId="0" fontId="0" fillId="5" borderId="11" xfId="0" applyFill="1" applyBorder="1"/>
    <xf numFmtId="0" fontId="5" fillId="5" borderId="8" xfId="0" applyFont="1" applyFill="1" applyBorder="1" applyAlignment="1">
      <alignment horizontal="justify" vertical="center"/>
    </xf>
    <xf numFmtId="0" fontId="5" fillId="5" borderId="5" xfId="0" applyFont="1" applyFill="1" applyBorder="1" applyAlignment="1">
      <alignment horizontal="center"/>
    </xf>
    <xf numFmtId="0" fontId="0" fillId="5" borderId="4" xfId="0" applyFill="1" applyBorder="1"/>
    <xf numFmtId="43" fontId="0" fillId="5" borderId="6" xfId="0" applyNumberForma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20" fillId="5" borderId="8" xfId="0" applyFont="1" applyFill="1" applyBorder="1" applyAlignment="1">
      <alignment horizontal="justify" vertical="center"/>
    </xf>
    <xf numFmtId="0" fontId="5" fillId="5" borderId="0" xfId="0" applyFont="1" applyFill="1"/>
    <xf numFmtId="0" fontId="5" fillId="5" borderId="9" xfId="0" applyFont="1" applyFill="1" applyBorder="1"/>
    <xf numFmtId="0" fontId="5" fillId="5" borderId="11" xfId="0" applyFont="1" applyFill="1" applyBorder="1"/>
    <xf numFmtId="0" fontId="4" fillId="4" borderId="4" xfId="0" applyFont="1" applyFill="1" applyBorder="1" applyAlignment="1">
      <alignment horizontal="justify" vertical="center"/>
    </xf>
    <xf numFmtId="0" fontId="8" fillId="4" borderId="6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0" xfId="0" applyFont="1" applyFill="1"/>
    <xf numFmtId="0" fontId="5" fillId="4" borderId="9" xfId="0" applyFont="1" applyFill="1" applyBorder="1"/>
    <xf numFmtId="0" fontId="4" fillId="0" borderId="0" xfId="0" applyFont="1" applyAlignment="1" applyProtection="1">
      <alignment horizontal="left" indent="1"/>
      <protection locked="0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centerContinuous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4" fillId="7" borderId="1" xfId="0" applyFont="1" applyFill="1" applyBorder="1" applyAlignment="1">
      <alignment horizontal="left"/>
    </xf>
    <xf numFmtId="40" fontId="5" fillId="7" borderId="1" xfId="2" applyNumberFormat="1" applyFont="1" applyFill="1" applyBorder="1" applyAlignment="1"/>
    <xf numFmtId="0" fontId="5" fillId="7" borderId="1" xfId="0" applyFont="1" applyFill="1" applyBorder="1" applyAlignment="1">
      <alignment horizontal="center"/>
    </xf>
    <xf numFmtId="0" fontId="4" fillId="7" borderId="0" xfId="0" applyFont="1" applyFill="1"/>
    <xf numFmtId="0" fontId="5" fillId="7" borderId="1" xfId="0" applyFont="1" applyFill="1" applyBorder="1" applyAlignment="1">
      <alignment horizontal="left" indent="3"/>
    </xf>
    <xf numFmtId="10" fontId="5" fillId="7" borderId="1" xfId="3" applyNumberFormat="1" applyFont="1" applyFill="1" applyBorder="1" applyAlignment="1"/>
    <xf numFmtId="0" fontId="5" fillId="7" borderId="1" xfId="0" applyFont="1" applyFill="1" applyBorder="1" applyAlignment="1">
      <alignment horizontal="left"/>
    </xf>
    <xf numFmtId="40" fontId="3" fillId="7" borderId="1" xfId="2" applyNumberFormat="1" applyFont="1" applyFill="1" applyBorder="1" applyAlignment="1"/>
    <xf numFmtId="0" fontId="14" fillId="7" borderId="0" xfId="0" applyFont="1" applyFill="1" applyAlignment="1">
      <alignment horizontal="left" indent="2"/>
    </xf>
    <xf numFmtId="0" fontId="5" fillId="7" borderId="0" xfId="0" applyFont="1" applyFill="1" applyAlignment="1">
      <alignment horizontal="left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/>
    </xf>
    <xf numFmtId="10" fontId="5" fillId="7" borderId="1" xfId="3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center" wrapText="1" indent="1"/>
    </xf>
    <xf numFmtId="40" fontId="14" fillId="7" borderId="1" xfId="0" applyNumberFormat="1" applyFont="1" applyFill="1" applyBorder="1" applyAlignment="1">
      <alignment horizontal="center"/>
    </xf>
    <xf numFmtId="43" fontId="5" fillId="7" borderId="1" xfId="1" applyFont="1" applyFill="1" applyBorder="1" applyAlignment="1">
      <alignment horizontal="center"/>
    </xf>
    <xf numFmtId="40" fontId="5" fillId="7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40" fontId="15" fillId="7" borderId="1" xfId="2" applyNumberFormat="1" applyFont="1" applyFill="1" applyBorder="1" applyAlignment="1">
      <alignment horizontal="center"/>
    </xf>
    <xf numFmtId="40" fontId="15" fillId="7" borderId="1" xfId="2" applyNumberFormat="1" applyFont="1" applyFill="1" applyBorder="1" applyAlignment="1"/>
    <xf numFmtId="40" fontId="5" fillId="7" borderId="1" xfId="2" applyNumberFormat="1" applyFont="1" applyFill="1" applyBorder="1" applyAlignment="1">
      <alignment horizontal="center"/>
    </xf>
    <xf numFmtId="40" fontId="4" fillId="7" borderId="1" xfId="2" applyNumberFormat="1" applyFont="1" applyFill="1" applyBorder="1" applyAlignment="1"/>
    <xf numFmtId="0" fontId="4" fillId="7" borderId="0" xfId="0" applyFont="1" applyFill="1" applyAlignment="1">
      <alignment horizontal="justify" vertical="center"/>
    </xf>
    <xf numFmtId="0" fontId="5" fillId="7" borderId="1" xfId="0" applyFont="1" applyFill="1" applyBorder="1"/>
    <xf numFmtId="38" fontId="5" fillId="7" borderId="1" xfId="2" applyNumberFormat="1" applyFont="1" applyFill="1" applyBorder="1" applyAlignment="1"/>
    <xf numFmtId="9" fontId="5" fillId="6" borderId="1" xfId="0" applyNumberFormat="1" applyFont="1" applyFill="1" applyBorder="1" applyAlignment="1">
      <alignment horizontal="right"/>
    </xf>
    <xf numFmtId="10" fontId="5" fillId="6" borderId="1" xfId="0" applyNumberFormat="1" applyFont="1" applyFill="1" applyBorder="1"/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25" fillId="3" borderId="0" xfId="0" applyFont="1" applyFill="1"/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23" fillId="3" borderId="0" xfId="0" applyFont="1" applyFill="1" applyAlignment="1">
      <alignment horizontal="left" vertical="center"/>
    </xf>
    <xf numFmtId="0" fontId="26" fillId="3" borderId="0" xfId="0" applyFont="1" applyFill="1"/>
    <xf numFmtId="0" fontId="24" fillId="3" borderId="0" xfId="0" applyFont="1" applyFill="1" applyAlignment="1">
      <alignment vertical="center"/>
    </xf>
    <xf numFmtId="0" fontId="27" fillId="3" borderId="0" xfId="0" applyFont="1" applyFill="1"/>
    <xf numFmtId="0" fontId="28" fillId="3" borderId="0" xfId="0" applyFont="1" applyFill="1" applyAlignment="1">
      <alignment horizontal="left" vertical="center"/>
    </xf>
    <xf numFmtId="0" fontId="29" fillId="3" borderId="0" xfId="0" applyFont="1" applyFill="1"/>
    <xf numFmtId="0" fontId="28" fillId="3" borderId="0" xfId="0" applyFont="1" applyFill="1"/>
    <xf numFmtId="0" fontId="22" fillId="3" borderId="1" xfId="0" applyFont="1" applyFill="1" applyBorder="1" applyAlignment="1">
      <alignment horizontal="center" vertical="center"/>
    </xf>
    <xf numFmtId="2" fontId="23" fillId="3" borderId="0" xfId="0" applyNumberFormat="1" applyFont="1" applyFill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5" fillId="4" borderId="1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7">
    <cellStyle name="Bình thường 2" xfId="5" xr:uid="{00000000-0005-0000-0000-000000000000}"/>
    <cellStyle name="Comma" xfId="1" builtinId="3"/>
    <cellStyle name="Currency" xfId="2" builtinId="4"/>
    <cellStyle name="Normal" xfId="0" builtinId="0"/>
    <cellStyle name="Normal 2" xfId="4" xr:uid="{00000000-0005-0000-0000-000004000000}"/>
    <cellStyle name="Percent" xfId="3" builtinId="5"/>
    <cellStyle name="Phần trăm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3"/>
  <sheetViews>
    <sheetView tabSelected="1" topLeftCell="A70" zoomScale="101" zoomScaleNormal="60" workbookViewId="0">
      <selection activeCell="D86" sqref="D86"/>
    </sheetView>
  </sheetViews>
  <sheetFormatPr defaultColWidth="11.42578125" defaultRowHeight="15"/>
  <cols>
    <col min="1" max="1" width="6.42578125" style="1" customWidth="1"/>
    <col min="2" max="2" width="11.42578125" style="168" customWidth="1"/>
    <col min="3" max="3" width="53.140625" style="2" customWidth="1"/>
    <col min="4" max="4" width="18.7109375" style="55" customWidth="1"/>
    <col min="5" max="5" width="13.42578125" style="2" customWidth="1"/>
    <col min="6" max="6" width="19.85546875" style="2" customWidth="1"/>
    <col min="7" max="7" width="12.28515625" style="2" bestFit="1" customWidth="1"/>
    <col min="8" max="8" width="11.7109375" style="2" customWidth="1"/>
    <col min="9" max="9" width="12.28515625" style="2" bestFit="1" customWidth="1"/>
    <col min="10" max="238" width="11.42578125" style="2"/>
    <col min="239" max="239" width="2.7109375" style="2" customWidth="1"/>
    <col min="240" max="240" width="0" style="2" hidden="1" customWidth="1"/>
    <col min="241" max="241" width="57.5703125" style="2" customWidth="1"/>
    <col min="242" max="242" width="15.42578125" style="2" customWidth="1"/>
    <col min="243" max="243" width="14.42578125" style="2" customWidth="1"/>
    <col min="244" max="247" width="12.7109375" style="2" customWidth="1"/>
    <col min="248" max="253" width="11.42578125" style="2"/>
    <col min="254" max="254" width="11.5703125" style="2" bestFit="1" customWidth="1"/>
    <col min="255" max="257" width="11.42578125" style="2"/>
    <col min="258" max="258" width="14.28515625" style="2" bestFit="1" customWidth="1"/>
    <col min="259" max="494" width="11.42578125" style="2"/>
    <col min="495" max="495" width="2.7109375" style="2" customWidth="1"/>
    <col min="496" max="496" width="0" style="2" hidden="1" customWidth="1"/>
    <col min="497" max="497" width="57.5703125" style="2" customWidth="1"/>
    <col min="498" max="498" width="15.42578125" style="2" customWidth="1"/>
    <col min="499" max="499" width="14.42578125" style="2" customWidth="1"/>
    <col min="500" max="503" width="12.7109375" style="2" customWidth="1"/>
    <col min="504" max="509" width="11.42578125" style="2"/>
    <col min="510" max="510" width="11.5703125" style="2" bestFit="1" customWidth="1"/>
    <col min="511" max="513" width="11.42578125" style="2"/>
    <col min="514" max="514" width="14.28515625" style="2" bestFit="1" customWidth="1"/>
    <col min="515" max="750" width="11.42578125" style="2"/>
    <col min="751" max="751" width="2.7109375" style="2" customWidth="1"/>
    <col min="752" max="752" width="0" style="2" hidden="1" customWidth="1"/>
    <col min="753" max="753" width="57.5703125" style="2" customWidth="1"/>
    <col min="754" max="754" width="15.42578125" style="2" customWidth="1"/>
    <col min="755" max="755" width="14.42578125" style="2" customWidth="1"/>
    <col min="756" max="759" width="12.7109375" style="2" customWidth="1"/>
    <col min="760" max="765" width="11.42578125" style="2"/>
    <col min="766" max="766" width="11.5703125" style="2" bestFit="1" customWidth="1"/>
    <col min="767" max="769" width="11.42578125" style="2"/>
    <col min="770" max="770" width="14.28515625" style="2" bestFit="1" customWidth="1"/>
    <col min="771" max="1006" width="11.42578125" style="2"/>
    <col min="1007" max="1007" width="2.7109375" style="2" customWidth="1"/>
    <col min="1008" max="1008" width="0" style="2" hidden="1" customWidth="1"/>
    <col min="1009" max="1009" width="57.5703125" style="2" customWidth="1"/>
    <col min="1010" max="1010" width="15.42578125" style="2" customWidth="1"/>
    <col min="1011" max="1011" width="14.42578125" style="2" customWidth="1"/>
    <col min="1012" max="1015" width="12.7109375" style="2" customWidth="1"/>
    <col min="1016" max="1021" width="11.42578125" style="2"/>
    <col min="1022" max="1022" width="11.5703125" style="2" bestFit="1" customWidth="1"/>
    <col min="1023" max="1025" width="11.42578125" style="2"/>
    <col min="1026" max="1026" width="14.28515625" style="2" bestFit="1" customWidth="1"/>
    <col min="1027" max="1262" width="11.42578125" style="2"/>
    <col min="1263" max="1263" width="2.7109375" style="2" customWidth="1"/>
    <col min="1264" max="1264" width="0" style="2" hidden="1" customWidth="1"/>
    <col min="1265" max="1265" width="57.5703125" style="2" customWidth="1"/>
    <col min="1266" max="1266" width="15.42578125" style="2" customWidth="1"/>
    <col min="1267" max="1267" width="14.42578125" style="2" customWidth="1"/>
    <col min="1268" max="1271" width="12.7109375" style="2" customWidth="1"/>
    <col min="1272" max="1277" width="11.42578125" style="2"/>
    <col min="1278" max="1278" width="11.5703125" style="2" bestFit="1" customWidth="1"/>
    <col min="1279" max="1281" width="11.42578125" style="2"/>
    <col min="1282" max="1282" width="14.28515625" style="2" bestFit="1" customWidth="1"/>
    <col min="1283" max="1518" width="11.42578125" style="2"/>
    <col min="1519" max="1519" width="2.7109375" style="2" customWidth="1"/>
    <col min="1520" max="1520" width="0" style="2" hidden="1" customWidth="1"/>
    <col min="1521" max="1521" width="57.5703125" style="2" customWidth="1"/>
    <col min="1522" max="1522" width="15.42578125" style="2" customWidth="1"/>
    <col min="1523" max="1523" width="14.42578125" style="2" customWidth="1"/>
    <col min="1524" max="1527" width="12.7109375" style="2" customWidth="1"/>
    <col min="1528" max="1533" width="11.42578125" style="2"/>
    <col min="1534" max="1534" width="11.5703125" style="2" bestFit="1" customWidth="1"/>
    <col min="1535" max="1537" width="11.42578125" style="2"/>
    <col min="1538" max="1538" width="14.28515625" style="2" bestFit="1" customWidth="1"/>
    <col min="1539" max="1774" width="11.42578125" style="2"/>
    <col min="1775" max="1775" width="2.7109375" style="2" customWidth="1"/>
    <col min="1776" max="1776" width="0" style="2" hidden="1" customWidth="1"/>
    <col min="1777" max="1777" width="57.5703125" style="2" customWidth="1"/>
    <col min="1778" max="1778" width="15.42578125" style="2" customWidth="1"/>
    <col min="1779" max="1779" width="14.42578125" style="2" customWidth="1"/>
    <col min="1780" max="1783" width="12.7109375" style="2" customWidth="1"/>
    <col min="1784" max="1789" width="11.42578125" style="2"/>
    <col min="1790" max="1790" width="11.5703125" style="2" bestFit="1" customWidth="1"/>
    <col min="1791" max="1793" width="11.42578125" style="2"/>
    <col min="1794" max="1794" width="14.28515625" style="2" bestFit="1" customWidth="1"/>
    <col min="1795" max="2030" width="11.42578125" style="2"/>
    <col min="2031" max="2031" width="2.7109375" style="2" customWidth="1"/>
    <col min="2032" max="2032" width="0" style="2" hidden="1" customWidth="1"/>
    <col min="2033" max="2033" width="57.5703125" style="2" customWidth="1"/>
    <col min="2034" max="2034" width="15.42578125" style="2" customWidth="1"/>
    <col min="2035" max="2035" width="14.42578125" style="2" customWidth="1"/>
    <col min="2036" max="2039" width="12.7109375" style="2" customWidth="1"/>
    <col min="2040" max="2045" width="11.42578125" style="2"/>
    <col min="2046" max="2046" width="11.5703125" style="2" bestFit="1" customWidth="1"/>
    <col min="2047" max="2049" width="11.42578125" style="2"/>
    <col min="2050" max="2050" width="14.28515625" style="2" bestFit="1" customWidth="1"/>
    <col min="2051" max="2286" width="11.42578125" style="2"/>
    <col min="2287" max="2287" width="2.7109375" style="2" customWidth="1"/>
    <col min="2288" max="2288" width="0" style="2" hidden="1" customWidth="1"/>
    <col min="2289" max="2289" width="57.5703125" style="2" customWidth="1"/>
    <col min="2290" max="2290" width="15.42578125" style="2" customWidth="1"/>
    <col min="2291" max="2291" width="14.42578125" style="2" customWidth="1"/>
    <col min="2292" max="2295" width="12.7109375" style="2" customWidth="1"/>
    <col min="2296" max="2301" width="11.42578125" style="2"/>
    <col min="2302" max="2302" width="11.5703125" style="2" bestFit="1" customWidth="1"/>
    <col min="2303" max="2305" width="11.42578125" style="2"/>
    <col min="2306" max="2306" width="14.28515625" style="2" bestFit="1" customWidth="1"/>
    <col min="2307" max="2542" width="11.42578125" style="2"/>
    <col min="2543" max="2543" width="2.7109375" style="2" customWidth="1"/>
    <col min="2544" max="2544" width="0" style="2" hidden="1" customWidth="1"/>
    <col min="2545" max="2545" width="57.5703125" style="2" customWidth="1"/>
    <col min="2546" max="2546" width="15.42578125" style="2" customWidth="1"/>
    <col min="2547" max="2547" width="14.42578125" style="2" customWidth="1"/>
    <col min="2548" max="2551" width="12.7109375" style="2" customWidth="1"/>
    <col min="2552" max="2557" width="11.42578125" style="2"/>
    <col min="2558" max="2558" width="11.5703125" style="2" bestFit="1" customWidth="1"/>
    <col min="2559" max="2561" width="11.42578125" style="2"/>
    <col min="2562" max="2562" width="14.28515625" style="2" bestFit="1" customWidth="1"/>
    <col min="2563" max="2798" width="11.42578125" style="2"/>
    <col min="2799" max="2799" width="2.7109375" style="2" customWidth="1"/>
    <col min="2800" max="2800" width="0" style="2" hidden="1" customWidth="1"/>
    <col min="2801" max="2801" width="57.5703125" style="2" customWidth="1"/>
    <col min="2802" max="2802" width="15.42578125" style="2" customWidth="1"/>
    <col min="2803" max="2803" width="14.42578125" style="2" customWidth="1"/>
    <col min="2804" max="2807" width="12.7109375" style="2" customWidth="1"/>
    <col min="2808" max="2813" width="11.42578125" style="2"/>
    <col min="2814" max="2814" width="11.5703125" style="2" bestFit="1" customWidth="1"/>
    <col min="2815" max="2817" width="11.42578125" style="2"/>
    <col min="2818" max="2818" width="14.28515625" style="2" bestFit="1" customWidth="1"/>
    <col min="2819" max="3054" width="11.42578125" style="2"/>
    <col min="3055" max="3055" width="2.7109375" style="2" customWidth="1"/>
    <col min="3056" max="3056" width="0" style="2" hidden="1" customWidth="1"/>
    <col min="3057" max="3057" width="57.5703125" style="2" customWidth="1"/>
    <col min="3058" max="3058" width="15.42578125" style="2" customWidth="1"/>
    <col min="3059" max="3059" width="14.42578125" style="2" customWidth="1"/>
    <col min="3060" max="3063" width="12.7109375" style="2" customWidth="1"/>
    <col min="3064" max="3069" width="11.42578125" style="2"/>
    <col min="3070" max="3070" width="11.5703125" style="2" bestFit="1" customWidth="1"/>
    <col min="3071" max="3073" width="11.42578125" style="2"/>
    <col min="3074" max="3074" width="14.28515625" style="2" bestFit="1" customWidth="1"/>
    <col min="3075" max="3310" width="11.42578125" style="2"/>
    <col min="3311" max="3311" width="2.7109375" style="2" customWidth="1"/>
    <col min="3312" max="3312" width="0" style="2" hidden="1" customWidth="1"/>
    <col min="3313" max="3313" width="57.5703125" style="2" customWidth="1"/>
    <col min="3314" max="3314" width="15.42578125" style="2" customWidth="1"/>
    <col min="3315" max="3315" width="14.42578125" style="2" customWidth="1"/>
    <col min="3316" max="3319" width="12.7109375" style="2" customWidth="1"/>
    <col min="3320" max="3325" width="11.42578125" style="2"/>
    <col min="3326" max="3326" width="11.5703125" style="2" bestFit="1" customWidth="1"/>
    <col min="3327" max="3329" width="11.42578125" style="2"/>
    <col min="3330" max="3330" width="14.28515625" style="2" bestFit="1" customWidth="1"/>
    <col min="3331" max="3566" width="11.42578125" style="2"/>
    <col min="3567" max="3567" width="2.7109375" style="2" customWidth="1"/>
    <col min="3568" max="3568" width="0" style="2" hidden="1" customWidth="1"/>
    <col min="3569" max="3569" width="57.5703125" style="2" customWidth="1"/>
    <col min="3570" max="3570" width="15.42578125" style="2" customWidth="1"/>
    <col min="3571" max="3571" width="14.42578125" style="2" customWidth="1"/>
    <col min="3572" max="3575" width="12.7109375" style="2" customWidth="1"/>
    <col min="3576" max="3581" width="11.42578125" style="2"/>
    <col min="3582" max="3582" width="11.5703125" style="2" bestFit="1" customWidth="1"/>
    <col min="3583" max="3585" width="11.42578125" style="2"/>
    <col min="3586" max="3586" width="14.28515625" style="2" bestFit="1" customWidth="1"/>
    <col min="3587" max="3822" width="11.42578125" style="2"/>
    <col min="3823" max="3823" width="2.7109375" style="2" customWidth="1"/>
    <col min="3824" max="3824" width="0" style="2" hidden="1" customWidth="1"/>
    <col min="3825" max="3825" width="57.5703125" style="2" customWidth="1"/>
    <col min="3826" max="3826" width="15.42578125" style="2" customWidth="1"/>
    <col min="3827" max="3827" width="14.42578125" style="2" customWidth="1"/>
    <col min="3828" max="3831" width="12.7109375" style="2" customWidth="1"/>
    <col min="3832" max="3837" width="11.42578125" style="2"/>
    <col min="3838" max="3838" width="11.5703125" style="2" bestFit="1" customWidth="1"/>
    <col min="3839" max="3841" width="11.42578125" style="2"/>
    <col min="3842" max="3842" width="14.28515625" style="2" bestFit="1" customWidth="1"/>
    <col min="3843" max="4078" width="11.42578125" style="2"/>
    <col min="4079" max="4079" width="2.7109375" style="2" customWidth="1"/>
    <col min="4080" max="4080" width="0" style="2" hidden="1" customWidth="1"/>
    <col min="4081" max="4081" width="57.5703125" style="2" customWidth="1"/>
    <col min="4082" max="4082" width="15.42578125" style="2" customWidth="1"/>
    <col min="4083" max="4083" width="14.42578125" style="2" customWidth="1"/>
    <col min="4084" max="4087" width="12.7109375" style="2" customWidth="1"/>
    <col min="4088" max="4093" width="11.42578125" style="2"/>
    <col min="4094" max="4094" width="11.5703125" style="2" bestFit="1" customWidth="1"/>
    <col min="4095" max="4097" width="11.42578125" style="2"/>
    <col min="4098" max="4098" width="14.28515625" style="2" bestFit="1" customWidth="1"/>
    <col min="4099" max="4334" width="11.42578125" style="2"/>
    <col min="4335" max="4335" width="2.7109375" style="2" customWidth="1"/>
    <col min="4336" max="4336" width="0" style="2" hidden="1" customWidth="1"/>
    <col min="4337" max="4337" width="57.5703125" style="2" customWidth="1"/>
    <col min="4338" max="4338" width="15.42578125" style="2" customWidth="1"/>
    <col min="4339" max="4339" width="14.42578125" style="2" customWidth="1"/>
    <col min="4340" max="4343" width="12.7109375" style="2" customWidth="1"/>
    <col min="4344" max="4349" width="11.42578125" style="2"/>
    <col min="4350" max="4350" width="11.5703125" style="2" bestFit="1" customWidth="1"/>
    <col min="4351" max="4353" width="11.42578125" style="2"/>
    <col min="4354" max="4354" width="14.28515625" style="2" bestFit="1" customWidth="1"/>
    <col min="4355" max="4590" width="11.42578125" style="2"/>
    <col min="4591" max="4591" width="2.7109375" style="2" customWidth="1"/>
    <col min="4592" max="4592" width="0" style="2" hidden="1" customWidth="1"/>
    <col min="4593" max="4593" width="57.5703125" style="2" customWidth="1"/>
    <col min="4594" max="4594" width="15.42578125" style="2" customWidth="1"/>
    <col min="4595" max="4595" width="14.42578125" style="2" customWidth="1"/>
    <col min="4596" max="4599" width="12.7109375" style="2" customWidth="1"/>
    <col min="4600" max="4605" width="11.42578125" style="2"/>
    <col min="4606" max="4606" width="11.5703125" style="2" bestFit="1" customWidth="1"/>
    <col min="4607" max="4609" width="11.42578125" style="2"/>
    <col min="4610" max="4610" width="14.28515625" style="2" bestFit="1" customWidth="1"/>
    <col min="4611" max="4846" width="11.42578125" style="2"/>
    <col min="4847" max="4847" width="2.7109375" style="2" customWidth="1"/>
    <col min="4848" max="4848" width="0" style="2" hidden="1" customWidth="1"/>
    <col min="4849" max="4849" width="57.5703125" style="2" customWidth="1"/>
    <col min="4850" max="4850" width="15.42578125" style="2" customWidth="1"/>
    <col min="4851" max="4851" width="14.42578125" style="2" customWidth="1"/>
    <col min="4852" max="4855" width="12.7109375" style="2" customWidth="1"/>
    <col min="4856" max="4861" width="11.42578125" style="2"/>
    <col min="4862" max="4862" width="11.5703125" style="2" bestFit="1" customWidth="1"/>
    <col min="4863" max="4865" width="11.42578125" style="2"/>
    <col min="4866" max="4866" width="14.28515625" style="2" bestFit="1" customWidth="1"/>
    <col min="4867" max="5102" width="11.42578125" style="2"/>
    <col min="5103" max="5103" width="2.7109375" style="2" customWidth="1"/>
    <col min="5104" max="5104" width="0" style="2" hidden="1" customWidth="1"/>
    <col min="5105" max="5105" width="57.5703125" style="2" customWidth="1"/>
    <col min="5106" max="5106" width="15.42578125" style="2" customWidth="1"/>
    <col min="5107" max="5107" width="14.42578125" style="2" customWidth="1"/>
    <col min="5108" max="5111" width="12.7109375" style="2" customWidth="1"/>
    <col min="5112" max="5117" width="11.42578125" style="2"/>
    <col min="5118" max="5118" width="11.5703125" style="2" bestFit="1" customWidth="1"/>
    <col min="5119" max="5121" width="11.42578125" style="2"/>
    <col min="5122" max="5122" width="14.28515625" style="2" bestFit="1" customWidth="1"/>
    <col min="5123" max="5358" width="11.42578125" style="2"/>
    <col min="5359" max="5359" width="2.7109375" style="2" customWidth="1"/>
    <col min="5360" max="5360" width="0" style="2" hidden="1" customWidth="1"/>
    <col min="5361" max="5361" width="57.5703125" style="2" customWidth="1"/>
    <col min="5362" max="5362" width="15.42578125" style="2" customWidth="1"/>
    <col min="5363" max="5363" width="14.42578125" style="2" customWidth="1"/>
    <col min="5364" max="5367" width="12.7109375" style="2" customWidth="1"/>
    <col min="5368" max="5373" width="11.42578125" style="2"/>
    <col min="5374" max="5374" width="11.5703125" style="2" bestFit="1" customWidth="1"/>
    <col min="5375" max="5377" width="11.42578125" style="2"/>
    <col min="5378" max="5378" width="14.28515625" style="2" bestFit="1" customWidth="1"/>
    <col min="5379" max="5614" width="11.42578125" style="2"/>
    <col min="5615" max="5615" width="2.7109375" style="2" customWidth="1"/>
    <col min="5616" max="5616" width="0" style="2" hidden="1" customWidth="1"/>
    <col min="5617" max="5617" width="57.5703125" style="2" customWidth="1"/>
    <col min="5618" max="5618" width="15.42578125" style="2" customWidth="1"/>
    <col min="5619" max="5619" width="14.42578125" style="2" customWidth="1"/>
    <col min="5620" max="5623" width="12.7109375" style="2" customWidth="1"/>
    <col min="5624" max="5629" width="11.42578125" style="2"/>
    <col min="5630" max="5630" width="11.5703125" style="2" bestFit="1" customWidth="1"/>
    <col min="5631" max="5633" width="11.42578125" style="2"/>
    <col min="5634" max="5634" width="14.28515625" style="2" bestFit="1" customWidth="1"/>
    <col min="5635" max="5870" width="11.42578125" style="2"/>
    <col min="5871" max="5871" width="2.7109375" style="2" customWidth="1"/>
    <col min="5872" max="5872" width="0" style="2" hidden="1" customWidth="1"/>
    <col min="5873" max="5873" width="57.5703125" style="2" customWidth="1"/>
    <col min="5874" max="5874" width="15.42578125" style="2" customWidth="1"/>
    <col min="5875" max="5875" width="14.42578125" style="2" customWidth="1"/>
    <col min="5876" max="5879" width="12.7109375" style="2" customWidth="1"/>
    <col min="5880" max="5885" width="11.42578125" style="2"/>
    <col min="5886" max="5886" width="11.5703125" style="2" bestFit="1" customWidth="1"/>
    <col min="5887" max="5889" width="11.42578125" style="2"/>
    <col min="5890" max="5890" width="14.28515625" style="2" bestFit="1" customWidth="1"/>
    <col min="5891" max="6126" width="11.42578125" style="2"/>
    <col min="6127" max="6127" width="2.7109375" style="2" customWidth="1"/>
    <col min="6128" max="6128" width="0" style="2" hidden="1" customWidth="1"/>
    <col min="6129" max="6129" width="57.5703125" style="2" customWidth="1"/>
    <col min="6130" max="6130" width="15.42578125" style="2" customWidth="1"/>
    <col min="6131" max="6131" width="14.42578125" style="2" customWidth="1"/>
    <col min="6132" max="6135" width="12.7109375" style="2" customWidth="1"/>
    <col min="6136" max="6141" width="11.42578125" style="2"/>
    <col min="6142" max="6142" width="11.5703125" style="2" bestFit="1" customWidth="1"/>
    <col min="6143" max="6145" width="11.42578125" style="2"/>
    <col min="6146" max="6146" width="14.28515625" style="2" bestFit="1" customWidth="1"/>
    <col min="6147" max="6382" width="11.42578125" style="2"/>
    <col min="6383" max="6383" width="2.7109375" style="2" customWidth="1"/>
    <col min="6384" max="6384" width="0" style="2" hidden="1" customWidth="1"/>
    <col min="6385" max="6385" width="57.5703125" style="2" customWidth="1"/>
    <col min="6386" max="6386" width="15.42578125" style="2" customWidth="1"/>
    <col min="6387" max="6387" width="14.42578125" style="2" customWidth="1"/>
    <col min="6388" max="6391" width="12.7109375" style="2" customWidth="1"/>
    <col min="6392" max="6397" width="11.42578125" style="2"/>
    <col min="6398" max="6398" width="11.5703125" style="2" bestFit="1" customWidth="1"/>
    <col min="6399" max="6401" width="11.42578125" style="2"/>
    <col min="6402" max="6402" width="14.28515625" style="2" bestFit="1" customWidth="1"/>
    <col min="6403" max="6638" width="11.42578125" style="2"/>
    <col min="6639" max="6639" width="2.7109375" style="2" customWidth="1"/>
    <col min="6640" max="6640" width="0" style="2" hidden="1" customWidth="1"/>
    <col min="6641" max="6641" width="57.5703125" style="2" customWidth="1"/>
    <col min="6642" max="6642" width="15.42578125" style="2" customWidth="1"/>
    <col min="6643" max="6643" width="14.42578125" style="2" customWidth="1"/>
    <col min="6644" max="6647" width="12.7109375" style="2" customWidth="1"/>
    <col min="6648" max="6653" width="11.42578125" style="2"/>
    <col min="6654" max="6654" width="11.5703125" style="2" bestFit="1" customWidth="1"/>
    <col min="6655" max="6657" width="11.42578125" style="2"/>
    <col min="6658" max="6658" width="14.28515625" style="2" bestFit="1" customWidth="1"/>
    <col min="6659" max="6894" width="11.42578125" style="2"/>
    <col min="6895" max="6895" width="2.7109375" style="2" customWidth="1"/>
    <col min="6896" max="6896" width="0" style="2" hidden="1" customWidth="1"/>
    <col min="6897" max="6897" width="57.5703125" style="2" customWidth="1"/>
    <col min="6898" max="6898" width="15.42578125" style="2" customWidth="1"/>
    <col min="6899" max="6899" width="14.42578125" style="2" customWidth="1"/>
    <col min="6900" max="6903" width="12.7109375" style="2" customWidth="1"/>
    <col min="6904" max="6909" width="11.42578125" style="2"/>
    <col min="6910" max="6910" width="11.5703125" style="2" bestFit="1" customWidth="1"/>
    <col min="6911" max="6913" width="11.42578125" style="2"/>
    <col min="6914" max="6914" width="14.28515625" style="2" bestFit="1" customWidth="1"/>
    <col min="6915" max="7150" width="11.42578125" style="2"/>
    <col min="7151" max="7151" width="2.7109375" style="2" customWidth="1"/>
    <col min="7152" max="7152" width="0" style="2" hidden="1" customWidth="1"/>
    <col min="7153" max="7153" width="57.5703125" style="2" customWidth="1"/>
    <col min="7154" max="7154" width="15.42578125" style="2" customWidth="1"/>
    <col min="7155" max="7155" width="14.42578125" style="2" customWidth="1"/>
    <col min="7156" max="7159" width="12.7109375" style="2" customWidth="1"/>
    <col min="7160" max="7165" width="11.42578125" style="2"/>
    <col min="7166" max="7166" width="11.5703125" style="2" bestFit="1" customWidth="1"/>
    <col min="7167" max="7169" width="11.42578125" style="2"/>
    <col min="7170" max="7170" width="14.28515625" style="2" bestFit="1" customWidth="1"/>
    <col min="7171" max="7406" width="11.42578125" style="2"/>
    <col min="7407" max="7407" width="2.7109375" style="2" customWidth="1"/>
    <col min="7408" max="7408" width="0" style="2" hidden="1" customWidth="1"/>
    <col min="7409" max="7409" width="57.5703125" style="2" customWidth="1"/>
    <col min="7410" max="7410" width="15.42578125" style="2" customWidth="1"/>
    <col min="7411" max="7411" width="14.42578125" style="2" customWidth="1"/>
    <col min="7412" max="7415" width="12.7109375" style="2" customWidth="1"/>
    <col min="7416" max="7421" width="11.42578125" style="2"/>
    <col min="7422" max="7422" width="11.5703125" style="2" bestFit="1" customWidth="1"/>
    <col min="7423" max="7425" width="11.42578125" style="2"/>
    <col min="7426" max="7426" width="14.28515625" style="2" bestFit="1" customWidth="1"/>
    <col min="7427" max="7662" width="11.42578125" style="2"/>
    <col min="7663" max="7663" width="2.7109375" style="2" customWidth="1"/>
    <col min="7664" max="7664" width="0" style="2" hidden="1" customWidth="1"/>
    <col min="7665" max="7665" width="57.5703125" style="2" customWidth="1"/>
    <col min="7666" max="7666" width="15.42578125" style="2" customWidth="1"/>
    <col min="7667" max="7667" width="14.42578125" style="2" customWidth="1"/>
    <col min="7668" max="7671" width="12.7109375" style="2" customWidth="1"/>
    <col min="7672" max="7677" width="11.42578125" style="2"/>
    <col min="7678" max="7678" width="11.5703125" style="2" bestFit="1" customWidth="1"/>
    <col min="7679" max="7681" width="11.42578125" style="2"/>
    <col min="7682" max="7682" width="14.28515625" style="2" bestFit="1" customWidth="1"/>
    <col min="7683" max="7918" width="11.42578125" style="2"/>
    <col min="7919" max="7919" width="2.7109375" style="2" customWidth="1"/>
    <col min="7920" max="7920" width="0" style="2" hidden="1" customWidth="1"/>
    <col min="7921" max="7921" width="57.5703125" style="2" customWidth="1"/>
    <col min="7922" max="7922" width="15.42578125" style="2" customWidth="1"/>
    <col min="7923" max="7923" width="14.42578125" style="2" customWidth="1"/>
    <col min="7924" max="7927" width="12.7109375" style="2" customWidth="1"/>
    <col min="7928" max="7933" width="11.42578125" style="2"/>
    <col min="7934" max="7934" width="11.5703125" style="2" bestFit="1" customWidth="1"/>
    <col min="7935" max="7937" width="11.42578125" style="2"/>
    <col min="7938" max="7938" width="14.28515625" style="2" bestFit="1" customWidth="1"/>
    <col min="7939" max="8174" width="11.42578125" style="2"/>
    <col min="8175" max="8175" width="2.7109375" style="2" customWidth="1"/>
    <col min="8176" max="8176" width="0" style="2" hidden="1" customWidth="1"/>
    <col min="8177" max="8177" width="57.5703125" style="2" customWidth="1"/>
    <col min="8178" max="8178" width="15.42578125" style="2" customWidth="1"/>
    <col min="8179" max="8179" width="14.42578125" style="2" customWidth="1"/>
    <col min="8180" max="8183" width="12.7109375" style="2" customWidth="1"/>
    <col min="8184" max="8189" width="11.42578125" style="2"/>
    <col min="8190" max="8190" width="11.5703125" style="2" bestFit="1" customWidth="1"/>
    <col min="8191" max="8193" width="11.42578125" style="2"/>
    <col min="8194" max="8194" width="14.28515625" style="2" bestFit="1" customWidth="1"/>
    <col min="8195" max="8430" width="11.42578125" style="2"/>
    <col min="8431" max="8431" width="2.7109375" style="2" customWidth="1"/>
    <col min="8432" max="8432" width="0" style="2" hidden="1" customWidth="1"/>
    <col min="8433" max="8433" width="57.5703125" style="2" customWidth="1"/>
    <col min="8434" max="8434" width="15.42578125" style="2" customWidth="1"/>
    <col min="8435" max="8435" width="14.42578125" style="2" customWidth="1"/>
    <col min="8436" max="8439" width="12.7109375" style="2" customWidth="1"/>
    <col min="8440" max="8445" width="11.42578125" style="2"/>
    <col min="8446" max="8446" width="11.5703125" style="2" bestFit="1" customWidth="1"/>
    <col min="8447" max="8449" width="11.42578125" style="2"/>
    <col min="8450" max="8450" width="14.28515625" style="2" bestFit="1" customWidth="1"/>
    <col min="8451" max="8686" width="11.42578125" style="2"/>
    <col min="8687" max="8687" width="2.7109375" style="2" customWidth="1"/>
    <col min="8688" max="8688" width="0" style="2" hidden="1" customWidth="1"/>
    <col min="8689" max="8689" width="57.5703125" style="2" customWidth="1"/>
    <col min="8690" max="8690" width="15.42578125" style="2" customWidth="1"/>
    <col min="8691" max="8691" width="14.42578125" style="2" customWidth="1"/>
    <col min="8692" max="8695" width="12.7109375" style="2" customWidth="1"/>
    <col min="8696" max="8701" width="11.42578125" style="2"/>
    <col min="8702" max="8702" width="11.5703125" style="2" bestFit="1" customWidth="1"/>
    <col min="8703" max="8705" width="11.42578125" style="2"/>
    <col min="8706" max="8706" width="14.28515625" style="2" bestFit="1" customWidth="1"/>
    <col min="8707" max="8942" width="11.42578125" style="2"/>
    <col min="8943" max="8943" width="2.7109375" style="2" customWidth="1"/>
    <col min="8944" max="8944" width="0" style="2" hidden="1" customWidth="1"/>
    <col min="8945" max="8945" width="57.5703125" style="2" customWidth="1"/>
    <col min="8946" max="8946" width="15.42578125" style="2" customWidth="1"/>
    <col min="8947" max="8947" width="14.42578125" style="2" customWidth="1"/>
    <col min="8948" max="8951" width="12.7109375" style="2" customWidth="1"/>
    <col min="8952" max="8957" width="11.42578125" style="2"/>
    <col min="8958" max="8958" width="11.5703125" style="2" bestFit="1" customWidth="1"/>
    <col min="8959" max="8961" width="11.42578125" style="2"/>
    <col min="8962" max="8962" width="14.28515625" style="2" bestFit="1" customWidth="1"/>
    <col min="8963" max="9198" width="11.42578125" style="2"/>
    <col min="9199" max="9199" width="2.7109375" style="2" customWidth="1"/>
    <col min="9200" max="9200" width="0" style="2" hidden="1" customWidth="1"/>
    <col min="9201" max="9201" width="57.5703125" style="2" customWidth="1"/>
    <col min="9202" max="9202" width="15.42578125" style="2" customWidth="1"/>
    <col min="9203" max="9203" width="14.42578125" style="2" customWidth="1"/>
    <col min="9204" max="9207" width="12.7109375" style="2" customWidth="1"/>
    <col min="9208" max="9213" width="11.42578125" style="2"/>
    <col min="9214" max="9214" width="11.5703125" style="2" bestFit="1" customWidth="1"/>
    <col min="9215" max="9217" width="11.42578125" style="2"/>
    <col min="9218" max="9218" width="14.28515625" style="2" bestFit="1" customWidth="1"/>
    <col min="9219" max="9454" width="11.42578125" style="2"/>
    <col min="9455" max="9455" width="2.7109375" style="2" customWidth="1"/>
    <col min="9456" max="9456" width="0" style="2" hidden="1" customWidth="1"/>
    <col min="9457" max="9457" width="57.5703125" style="2" customWidth="1"/>
    <col min="9458" max="9458" width="15.42578125" style="2" customWidth="1"/>
    <col min="9459" max="9459" width="14.42578125" style="2" customWidth="1"/>
    <col min="9460" max="9463" width="12.7109375" style="2" customWidth="1"/>
    <col min="9464" max="9469" width="11.42578125" style="2"/>
    <col min="9470" max="9470" width="11.5703125" style="2" bestFit="1" customWidth="1"/>
    <col min="9471" max="9473" width="11.42578125" style="2"/>
    <col min="9474" max="9474" width="14.28515625" style="2" bestFit="1" customWidth="1"/>
    <col min="9475" max="9710" width="11.42578125" style="2"/>
    <col min="9711" max="9711" width="2.7109375" style="2" customWidth="1"/>
    <col min="9712" max="9712" width="0" style="2" hidden="1" customWidth="1"/>
    <col min="9713" max="9713" width="57.5703125" style="2" customWidth="1"/>
    <col min="9714" max="9714" width="15.42578125" style="2" customWidth="1"/>
    <col min="9715" max="9715" width="14.42578125" style="2" customWidth="1"/>
    <col min="9716" max="9719" width="12.7109375" style="2" customWidth="1"/>
    <col min="9720" max="9725" width="11.42578125" style="2"/>
    <col min="9726" max="9726" width="11.5703125" style="2" bestFit="1" customWidth="1"/>
    <col min="9727" max="9729" width="11.42578125" style="2"/>
    <col min="9730" max="9730" width="14.28515625" style="2" bestFit="1" customWidth="1"/>
    <col min="9731" max="9966" width="11.42578125" style="2"/>
    <col min="9967" max="9967" width="2.7109375" style="2" customWidth="1"/>
    <col min="9968" max="9968" width="0" style="2" hidden="1" customWidth="1"/>
    <col min="9969" max="9969" width="57.5703125" style="2" customWidth="1"/>
    <col min="9970" max="9970" width="15.42578125" style="2" customWidth="1"/>
    <col min="9971" max="9971" width="14.42578125" style="2" customWidth="1"/>
    <col min="9972" max="9975" width="12.7109375" style="2" customWidth="1"/>
    <col min="9976" max="9981" width="11.42578125" style="2"/>
    <col min="9982" max="9982" width="11.5703125" style="2" bestFit="1" customWidth="1"/>
    <col min="9983" max="9985" width="11.42578125" style="2"/>
    <col min="9986" max="9986" width="14.28515625" style="2" bestFit="1" customWidth="1"/>
    <col min="9987" max="10222" width="11.42578125" style="2"/>
    <col min="10223" max="10223" width="2.7109375" style="2" customWidth="1"/>
    <col min="10224" max="10224" width="0" style="2" hidden="1" customWidth="1"/>
    <col min="10225" max="10225" width="57.5703125" style="2" customWidth="1"/>
    <col min="10226" max="10226" width="15.42578125" style="2" customWidth="1"/>
    <col min="10227" max="10227" width="14.42578125" style="2" customWidth="1"/>
    <col min="10228" max="10231" width="12.7109375" style="2" customWidth="1"/>
    <col min="10232" max="10237" width="11.42578125" style="2"/>
    <col min="10238" max="10238" width="11.5703125" style="2" bestFit="1" customWidth="1"/>
    <col min="10239" max="10241" width="11.42578125" style="2"/>
    <col min="10242" max="10242" width="14.28515625" style="2" bestFit="1" customWidth="1"/>
    <col min="10243" max="10478" width="11.42578125" style="2"/>
    <col min="10479" max="10479" width="2.7109375" style="2" customWidth="1"/>
    <col min="10480" max="10480" width="0" style="2" hidden="1" customWidth="1"/>
    <col min="10481" max="10481" width="57.5703125" style="2" customWidth="1"/>
    <col min="10482" max="10482" width="15.42578125" style="2" customWidth="1"/>
    <col min="10483" max="10483" width="14.42578125" style="2" customWidth="1"/>
    <col min="10484" max="10487" width="12.7109375" style="2" customWidth="1"/>
    <col min="10488" max="10493" width="11.42578125" style="2"/>
    <col min="10494" max="10494" width="11.5703125" style="2" bestFit="1" customWidth="1"/>
    <col min="10495" max="10497" width="11.42578125" style="2"/>
    <col min="10498" max="10498" width="14.28515625" style="2" bestFit="1" customWidth="1"/>
    <col min="10499" max="10734" width="11.42578125" style="2"/>
    <col min="10735" max="10735" width="2.7109375" style="2" customWidth="1"/>
    <col min="10736" max="10736" width="0" style="2" hidden="1" customWidth="1"/>
    <col min="10737" max="10737" width="57.5703125" style="2" customWidth="1"/>
    <col min="10738" max="10738" width="15.42578125" style="2" customWidth="1"/>
    <col min="10739" max="10739" width="14.42578125" style="2" customWidth="1"/>
    <col min="10740" max="10743" width="12.7109375" style="2" customWidth="1"/>
    <col min="10744" max="10749" width="11.42578125" style="2"/>
    <col min="10750" max="10750" width="11.5703125" style="2" bestFit="1" customWidth="1"/>
    <col min="10751" max="10753" width="11.42578125" style="2"/>
    <col min="10754" max="10754" width="14.28515625" style="2" bestFit="1" customWidth="1"/>
    <col min="10755" max="10990" width="11.42578125" style="2"/>
    <col min="10991" max="10991" width="2.7109375" style="2" customWidth="1"/>
    <col min="10992" max="10992" width="0" style="2" hidden="1" customWidth="1"/>
    <col min="10993" max="10993" width="57.5703125" style="2" customWidth="1"/>
    <col min="10994" max="10994" width="15.42578125" style="2" customWidth="1"/>
    <col min="10995" max="10995" width="14.42578125" style="2" customWidth="1"/>
    <col min="10996" max="10999" width="12.7109375" style="2" customWidth="1"/>
    <col min="11000" max="11005" width="11.42578125" style="2"/>
    <col min="11006" max="11006" width="11.5703125" style="2" bestFit="1" customWidth="1"/>
    <col min="11007" max="11009" width="11.42578125" style="2"/>
    <col min="11010" max="11010" width="14.28515625" style="2" bestFit="1" customWidth="1"/>
    <col min="11011" max="11246" width="11.42578125" style="2"/>
    <col min="11247" max="11247" width="2.7109375" style="2" customWidth="1"/>
    <col min="11248" max="11248" width="0" style="2" hidden="1" customWidth="1"/>
    <col min="11249" max="11249" width="57.5703125" style="2" customWidth="1"/>
    <col min="11250" max="11250" width="15.42578125" style="2" customWidth="1"/>
    <col min="11251" max="11251" width="14.42578125" style="2" customWidth="1"/>
    <col min="11252" max="11255" width="12.7109375" style="2" customWidth="1"/>
    <col min="11256" max="11261" width="11.42578125" style="2"/>
    <col min="11262" max="11262" width="11.5703125" style="2" bestFit="1" customWidth="1"/>
    <col min="11263" max="11265" width="11.42578125" style="2"/>
    <col min="11266" max="11266" width="14.28515625" style="2" bestFit="1" customWidth="1"/>
    <col min="11267" max="11502" width="11.42578125" style="2"/>
    <col min="11503" max="11503" width="2.7109375" style="2" customWidth="1"/>
    <col min="11504" max="11504" width="0" style="2" hidden="1" customWidth="1"/>
    <col min="11505" max="11505" width="57.5703125" style="2" customWidth="1"/>
    <col min="11506" max="11506" width="15.42578125" style="2" customWidth="1"/>
    <col min="11507" max="11507" width="14.42578125" style="2" customWidth="1"/>
    <col min="11508" max="11511" width="12.7109375" style="2" customWidth="1"/>
    <col min="11512" max="11517" width="11.42578125" style="2"/>
    <col min="11518" max="11518" width="11.5703125" style="2" bestFit="1" customWidth="1"/>
    <col min="11519" max="11521" width="11.42578125" style="2"/>
    <col min="11522" max="11522" width="14.28515625" style="2" bestFit="1" customWidth="1"/>
    <col min="11523" max="11758" width="11.42578125" style="2"/>
    <col min="11759" max="11759" width="2.7109375" style="2" customWidth="1"/>
    <col min="11760" max="11760" width="0" style="2" hidden="1" customWidth="1"/>
    <col min="11761" max="11761" width="57.5703125" style="2" customWidth="1"/>
    <col min="11762" max="11762" width="15.42578125" style="2" customWidth="1"/>
    <col min="11763" max="11763" width="14.42578125" style="2" customWidth="1"/>
    <col min="11764" max="11767" width="12.7109375" style="2" customWidth="1"/>
    <col min="11768" max="11773" width="11.42578125" style="2"/>
    <col min="11774" max="11774" width="11.5703125" style="2" bestFit="1" customWidth="1"/>
    <col min="11775" max="11777" width="11.42578125" style="2"/>
    <col min="11778" max="11778" width="14.28515625" style="2" bestFit="1" customWidth="1"/>
    <col min="11779" max="12014" width="11.42578125" style="2"/>
    <col min="12015" max="12015" width="2.7109375" style="2" customWidth="1"/>
    <col min="12016" max="12016" width="0" style="2" hidden="1" customWidth="1"/>
    <col min="12017" max="12017" width="57.5703125" style="2" customWidth="1"/>
    <col min="12018" max="12018" width="15.42578125" style="2" customWidth="1"/>
    <col min="12019" max="12019" width="14.42578125" style="2" customWidth="1"/>
    <col min="12020" max="12023" width="12.7109375" style="2" customWidth="1"/>
    <col min="12024" max="12029" width="11.42578125" style="2"/>
    <col min="12030" max="12030" width="11.5703125" style="2" bestFit="1" customWidth="1"/>
    <col min="12031" max="12033" width="11.42578125" style="2"/>
    <col min="12034" max="12034" width="14.28515625" style="2" bestFit="1" customWidth="1"/>
    <col min="12035" max="12270" width="11.42578125" style="2"/>
    <col min="12271" max="12271" width="2.7109375" style="2" customWidth="1"/>
    <col min="12272" max="12272" width="0" style="2" hidden="1" customWidth="1"/>
    <col min="12273" max="12273" width="57.5703125" style="2" customWidth="1"/>
    <col min="12274" max="12274" width="15.42578125" style="2" customWidth="1"/>
    <col min="12275" max="12275" width="14.42578125" style="2" customWidth="1"/>
    <col min="12276" max="12279" width="12.7109375" style="2" customWidth="1"/>
    <col min="12280" max="12285" width="11.42578125" style="2"/>
    <col min="12286" max="12286" width="11.5703125" style="2" bestFit="1" customWidth="1"/>
    <col min="12287" max="12289" width="11.42578125" style="2"/>
    <col min="12290" max="12290" width="14.28515625" style="2" bestFit="1" customWidth="1"/>
    <col min="12291" max="12526" width="11.42578125" style="2"/>
    <col min="12527" max="12527" width="2.7109375" style="2" customWidth="1"/>
    <col min="12528" max="12528" width="0" style="2" hidden="1" customWidth="1"/>
    <col min="12529" max="12529" width="57.5703125" style="2" customWidth="1"/>
    <col min="12530" max="12530" width="15.42578125" style="2" customWidth="1"/>
    <col min="12531" max="12531" width="14.42578125" style="2" customWidth="1"/>
    <col min="12532" max="12535" width="12.7109375" style="2" customWidth="1"/>
    <col min="12536" max="12541" width="11.42578125" style="2"/>
    <col min="12542" max="12542" width="11.5703125" style="2" bestFit="1" customWidth="1"/>
    <col min="12543" max="12545" width="11.42578125" style="2"/>
    <col min="12546" max="12546" width="14.28515625" style="2" bestFit="1" customWidth="1"/>
    <col min="12547" max="12782" width="11.42578125" style="2"/>
    <col min="12783" max="12783" width="2.7109375" style="2" customWidth="1"/>
    <col min="12784" max="12784" width="0" style="2" hidden="1" customWidth="1"/>
    <col min="12785" max="12785" width="57.5703125" style="2" customWidth="1"/>
    <col min="12786" max="12786" width="15.42578125" style="2" customWidth="1"/>
    <col min="12787" max="12787" width="14.42578125" style="2" customWidth="1"/>
    <col min="12788" max="12791" width="12.7109375" style="2" customWidth="1"/>
    <col min="12792" max="12797" width="11.42578125" style="2"/>
    <col min="12798" max="12798" width="11.5703125" style="2" bestFit="1" customWidth="1"/>
    <col min="12799" max="12801" width="11.42578125" style="2"/>
    <col min="12802" max="12802" width="14.28515625" style="2" bestFit="1" customWidth="1"/>
    <col min="12803" max="13038" width="11.42578125" style="2"/>
    <col min="13039" max="13039" width="2.7109375" style="2" customWidth="1"/>
    <col min="13040" max="13040" width="0" style="2" hidden="1" customWidth="1"/>
    <col min="13041" max="13041" width="57.5703125" style="2" customWidth="1"/>
    <col min="13042" max="13042" width="15.42578125" style="2" customWidth="1"/>
    <col min="13043" max="13043" width="14.42578125" style="2" customWidth="1"/>
    <col min="13044" max="13047" width="12.7109375" style="2" customWidth="1"/>
    <col min="13048" max="13053" width="11.42578125" style="2"/>
    <col min="13054" max="13054" width="11.5703125" style="2" bestFit="1" customWidth="1"/>
    <col min="13055" max="13057" width="11.42578125" style="2"/>
    <col min="13058" max="13058" width="14.28515625" style="2" bestFit="1" customWidth="1"/>
    <col min="13059" max="13294" width="11.42578125" style="2"/>
    <col min="13295" max="13295" width="2.7109375" style="2" customWidth="1"/>
    <col min="13296" max="13296" width="0" style="2" hidden="1" customWidth="1"/>
    <col min="13297" max="13297" width="57.5703125" style="2" customWidth="1"/>
    <col min="13298" max="13298" width="15.42578125" style="2" customWidth="1"/>
    <col min="13299" max="13299" width="14.42578125" style="2" customWidth="1"/>
    <col min="13300" max="13303" width="12.7109375" style="2" customWidth="1"/>
    <col min="13304" max="13309" width="11.42578125" style="2"/>
    <col min="13310" max="13310" width="11.5703125" style="2" bestFit="1" customWidth="1"/>
    <col min="13311" max="13313" width="11.42578125" style="2"/>
    <col min="13314" max="13314" width="14.28515625" style="2" bestFit="1" customWidth="1"/>
    <col min="13315" max="13550" width="11.42578125" style="2"/>
    <col min="13551" max="13551" width="2.7109375" style="2" customWidth="1"/>
    <col min="13552" max="13552" width="0" style="2" hidden="1" customWidth="1"/>
    <col min="13553" max="13553" width="57.5703125" style="2" customWidth="1"/>
    <col min="13554" max="13554" width="15.42578125" style="2" customWidth="1"/>
    <col min="13555" max="13555" width="14.42578125" style="2" customWidth="1"/>
    <col min="13556" max="13559" width="12.7109375" style="2" customWidth="1"/>
    <col min="13560" max="13565" width="11.42578125" style="2"/>
    <col min="13566" max="13566" width="11.5703125" style="2" bestFit="1" customWidth="1"/>
    <col min="13567" max="13569" width="11.42578125" style="2"/>
    <col min="13570" max="13570" width="14.28515625" style="2" bestFit="1" customWidth="1"/>
    <col min="13571" max="13806" width="11.42578125" style="2"/>
    <col min="13807" max="13807" width="2.7109375" style="2" customWidth="1"/>
    <col min="13808" max="13808" width="0" style="2" hidden="1" customWidth="1"/>
    <col min="13809" max="13809" width="57.5703125" style="2" customWidth="1"/>
    <col min="13810" max="13810" width="15.42578125" style="2" customWidth="1"/>
    <col min="13811" max="13811" width="14.42578125" style="2" customWidth="1"/>
    <col min="13812" max="13815" width="12.7109375" style="2" customWidth="1"/>
    <col min="13816" max="13821" width="11.42578125" style="2"/>
    <col min="13822" max="13822" width="11.5703125" style="2" bestFit="1" customWidth="1"/>
    <col min="13823" max="13825" width="11.42578125" style="2"/>
    <col min="13826" max="13826" width="14.28515625" style="2" bestFit="1" customWidth="1"/>
    <col min="13827" max="14062" width="11.42578125" style="2"/>
    <col min="14063" max="14063" width="2.7109375" style="2" customWidth="1"/>
    <col min="14064" max="14064" width="0" style="2" hidden="1" customWidth="1"/>
    <col min="14065" max="14065" width="57.5703125" style="2" customWidth="1"/>
    <col min="14066" max="14066" width="15.42578125" style="2" customWidth="1"/>
    <col min="14067" max="14067" width="14.42578125" style="2" customWidth="1"/>
    <col min="14068" max="14071" width="12.7109375" style="2" customWidth="1"/>
    <col min="14072" max="14077" width="11.42578125" style="2"/>
    <col min="14078" max="14078" width="11.5703125" style="2" bestFit="1" customWidth="1"/>
    <col min="14079" max="14081" width="11.42578125" style="2"/>
    <col min="14082" max="14082" width="14.28515625" style="2" bestFit="1" customWidth="1"/>
    <col min="14083" max="14318" width="11.42578125" style="2"/>
    <col min="14319" max="14319" width="2.7109375" style="2" customWidth="1"/>
    <col min="14320" max="14320" width="0" style="2" hidden="1" customWidth="1"/>
    <col min="14321" max="14321" width="57.5703125" style="2" customWidth="1"/>
    <col min="14322" max="14322" width="15.42578125" style="2" customWidth="1"/>
    <col min="14323" max="14323" width="14.42578125" style="2" customWidth="1"/>
    <col min="14324" max="14327" width="12.7109375" style="2" customWidth="1"/>
    <col min="14328" max="14333" width="11.42578125" style="2"/>
    <col min="14334" max="14334" width="11.5703125" style="2" bestFit="1" customWidth="1"/>
    <col min="14335" max="14337" width="11.42578125" style="2"/>
    <col min="14338" max="14338" width="14.28515625" style="2" bestFit="1" customWidth="1"/>
    <col min="14339" max="14574" width="11.42578125" style="2"/>
    <col min="14575" max="14575" width="2.7109375" style="2" customWidth="1"/>
    <col min="14576" max="14576" width="0" style="2" hidden="1" customWidth="1"/>
    <col min="14577" max="14577" width="57.5703125" style="2" customWidth="1"/>
    <col min="14578" max="14578" width="15.42578125" style="2" customWidth="1"/>
    <col min="14579" max="14579" width="14.42578125" style="2" customWidth="1"/>
    <col min="14580" max="14583" width="12.7109375" style="2" customWidth="1"/>
    <col min="14584" max="14589" width="11.42578125" style="2"/>
    <col min="14590" max="14590" width="11.5703125" style="2" bestFit="1" customWidth="1"/>
    <col min="14591" max="14593" width="11.42578125" style="2"/>
    <col min="14594" max="14594" width="14.28515625" style="2" bestFit="1" customWidth="1"/>
    <col min="14595" max="14830" width="11.42578125" style="2"/>
    <col min="14831" max="14831" width="2.7109375" style="2" customWidth="1"/>
    <col min="14832" max="14832" width="0" style="2" hidden="1" customWidth="1"/>
    <col min="14833" max="14833" width="57.5703125" style="2" customWidth="1"/>
    <col min="14834" max="14834" width="15.42578125" style="2" customWidth="1"/>
    <col min="14835" max="14835" width="14.42578125" style="2" customWidth="1"/>
    <col min="14836" max="14839" width="12.7109375" style="2" customWidth="1"/>
    <col min="14840" max="14845" width="11.42578125" style="2"/>
    <col min="14846" max="14846" width="11.5703125" style="2" bestFit="1" customWidth="1"/>
    <col min="14847" max="14849" width="11.42578125" style="2"/>
    <col min="14850" max="14850" width="14.28515625" style="2" bestFit="1" customWidth="1"/>
    <col min="14851" max="15086" width="11.42578125" style="2"/>
    <col min="15087" max="15087" width="2.7109375" style="2" customWidth="1"/>
    <col min="15088" max="15088" width="0" style="2" hidden="1" customWidth="1"/>
    <col min="15089" max="15089" width="57.5703125" style="2" customWidth="1"/>
    <col min="15090" max="15090" width="15.42578125" style="2" customWidth="1"/>
    <col min="15091" max="15091" width="14.42578125" style="2" customWidth="1"/>
    <col min="15092" max="15095" width="12.7109375" style="2" customWidth="1"/>
    <col min="15096" max="15101" width="11.42578125" style="2"/>
    <col min="15102" max="15102" width="11.5703125" style="2" bestFit="1" customWidth="1"/>
    <col min="15103" max="15105" width="11.42578125" style="2"/>
    <col min="15106" max="15106" width="14.28515625" style="2" bestFit="1" customWidth="1"/>
    <col min="15107" max="15342" width="11.42578125" style="2"/>
    <col min="15343" max="15343" width="2.7109375" style="2" customWidth="1"/>
    <col min="15344" max="15344" width="0" style="2" hidden="1" customWidth="1"/>
    <col min="15345" max="15345" width="57.5703125" style="2" customWidth="1"/>
    <col min="15346" max="15346" width="15.42578125" style="2" customWidth="1"/>
    <col min="15347" max="15347" width="14.42578125" style="2" customWidth="1"/>
    <col min="15348" max="15351" width="12.7109375" style="2" customWidth="1"/>
    <col min="15352" max="15357" width="11.42578125" style="2"/>
    <col min="15358" max="15358" width="11.5703125" style="2" bestFit="1" customWidth="1"/>
    <col min="15359" max="15361" width="11.42578125" style="2"/>
    <col min="15362" max="15362" width="14.28515625" style="2" bestFit="1" customWidth="1"/>
    <col min="15363" max="15598" width="11.42578125" style="2"/>
    <col min="15599" max="15599" width="2.7109375" style="2" customWidth="1"/>
    <col min="15600" max="15600" width="0" style="2" hidden="1" customWidth="1"/>
    <col min="15601" max="15601" width="57.5703125" style="2" customWidth="1"/>
    <col min="15602" max="15602" width="15.42578125" style="2" customWidth="1"/>
    <col min="15603" max="15603" width="14.42578125" style="2" customWidth="1"/>
    <col min="15604" max="15607" width="12.7109375" style="2" customWidth="1"/>
    <col min="15608" max="15613" width="11.42578125" style="2"/>
    <col min="15614" max="15614" width="11.5703125" style="2" bestFit="1" customWidth="1"/>
    <col min="15615" max="15617" width="11.42578125" style="2"/>
    <col min="15618" max="15618" width="14.28515625" style="2" bestFit="1" customWidth="1"/>
    <col min="15619" max="15854" width="11.42578125" style="2"/>
    <col min="15855" max="15855" width="2.7109375" style="2" customWidth="1"/>
    <col min="15856" max="15856" width="0" style="2" hidden="1" customWidth="1"/>
    <col min="15857" max="15857" width="57.5703125" style="2" customWidth="1"/>
    <col min="15858" max="15858" width="15.42578125" style="2" customWidth="1"/>
    <col min="15859" max="15859" width="14.42578125" style="2" customWidth="1"/>
    <col min="15860" max="15863" width="12.7109375" style="2" customWidth="1"/>
    <col min="15864" max="15869" width="11.42578125" style="2"/>
    <col min="15870" max="15870" width="11.5703125" style="2" bestFit="1" customWidth="1"/>
    <col min="15871" max="15873" width="11.42578125" style="2"/>
    <col min="15874" max="15874" width="14.28515625" style="2" bestFit="1" customWidth="1"/>
    <col min="15875" max="16110" width="11.42578125" style="2"/>
    <col min="16111" max="16111" width="2.7109375" style="2" customWidth="1"/>
    <col min="16112" max="16112" width="0" style="2" hidden="1" customWidth="1"/>
    <col min="16113" max="16113" width="57.5703125" style="2" customWidth="1"/>
    <col min="16114" max="16114" width="15.42578125" style="2" customWidth="1"/>
    <col min="16115" max="16115" width="14.42578125" style="2" customWidth="1"/>
    <col min="16116" max="16119" width="12.7109375" style="2" customWidth="1"/>
    <col min="16120" max="16125" width="11.42578125" style="2"/>
    <col min="16126" max="16126" width="11.5703125" style="2" bestFit="1" customWidth="1"/>
    <col min="16127" max="16129" width="11.42578125" style="2"/>
    <col min="16130" max="16130" width="14.28515625" style="2" bestFit="1" customWidth="1"/>
    <col min="16131" max="16384" width="11.42578125" style="2"/>
  </cols>
  <sheetData>
    <row r="1" spans="1:9" s="171" customFormat="1" ht="15.4">
      <c r="A1" s="188" t="s">
        <v>0</v>
      </c>
      <c r="B1" s="185"/>
      <c r="C1" s="185"/>
    </row>
    <row r="2" spans="1:9" s="171" customFormat="1" ht="15.4">
      <c r="A2" s="189" t="s">
        <v>1</v>
      </c>
      <c r="B2" s="185"/>
      <c r="C2" s="185"/>
      <c r="E2" s="186"/>
      <c r="F2" s="186"/>
    </row>
    <row r="3" spans="1:9" s="171" customFormat="1" ht="15.4">
      <c r="A3" s="185" t="s">
        <v>2</v>
      </c>
      <c r="B3" s="185"/>
      <c r="C3" s="185"/>
      <c r="E3" s="187"/>
      <c r="F3" s="187"/>
    </row>
    <row r="4" spans="1:9" s="171" customFormat="1" ht="15.4">
      <c r="A4" s="185" t="s">
        <v>3</v>
      </c>
      <c r="B4" s="185"/>
      <c r="C4" s="185"/>
      <c r="D4" s="172" t="s">
        <v>4</v>
      </c>
      <c r="E4" s="173"/>
      <c r="F4" s="172"/>
    </row>
    <row r="5" spans="1:9" s="171" customFormat="1" ht="15.4">
      <c r="A5" s="174" t="s">
        <v>5</v>
      </c>
      <c r="B5" s="174"/>
      <c r="C5" s="175"/>
    </row>
    <row r="6" spans="1:9" s="171" customFormat="1" ht="15.4">
      <c r="A6" s="176" t="s">
        <v>6</v>
      </c>
      <c r="B6" s="176"/>
      <c r="C6" s="175"/>
      <c r="E6" s="177"/>
      <c r="F6" s="177"/>
    </row>
    <row r="7" spans="1:9" s="179" customFormat="1" ht="15.4">
      <c r="A7" s="178" t="s">
        <v>7</v>
      </c>
      <c r="B7" s="178"/>
      <c r="D7" s="180" t="s">
        <v>8</v>
      </c>
    </row>
    <row r="8" spans="1:9" s="171" customFormat="1" ht="15.4">
      <c r="A8" s="168" t="s">
        <v>9</v>
      </c>
      <c r="B8" s="168">
        <f>SUM(B22:B103)</f>
        <v>10</v>
      </c>
      <c r="C8" s="181" t="s">
        <v>10</v>
      </c>
      <c r="D8" s="181" t="s">
        <v>11</v>
      </c>
      <c r="E8" s="181" t="s">
        <v>12</v>
      </c>
    </row>
    <row r="9" spans="1:9" s="171" customFormat="1" ht="15.4">
      <c r="A9" s="182"/>
      <c r="B9" s="182"/>
      <c r="C9" s="183"/>
      <c r="D9" s="184"/>
      <c r="E9" s="184"/>
    </row>
    <row r="10" spans="1:9" customFormat="1">
      <c r="A10" s="99" t="s">
        <v>13</v>
      </c>
      <c r="B10" s="168"/>
      <c r="C10" s="87"/>
    </row>
    <row r="11" spans="1:9" s="55" customFormat="1">
      <c r="A11" s="54"/>
      <c r="B11" s="168"/>
      <c r="C11" s="54" t="s">
        <v>14</v>
      </c>
      <c r="E11" s="54"/>
      <c r="F11" s="54"/>
      <c r="G11" s="54"/>
      <c r="I11" s="54"/>
    </row>
    <row r="12" spans="1:9">
      <c r="A12" s="1" t="s">
        <v>15</v>
      </c>
      <c r="C12" s="24"/>
      <c r="D12" s="75" t="s">
        <v>16</v>
      </c>
      <c r="E12" s="3" t="s">
        <v>17</v>
      </c>
      <c r="F12" s="3" t="s">
        <v>18</v>
      </c>
    </row>
    <row r="13" spans="1:9">
      <c r="C13" s="42" t="s">
        <v>19</v>
      </c>
      <c r="D13" s="75"/>
      <c r="E13" s="3"/>
      <c r="F13" s="3"/>
    </row>
    <row r="14" spans="1:9">
      <c r="C14" s="25" t="s">
        <v>20</v>
      </c>
      <c r="D14" s="75"/>
      <c r="E14" s="3"/>
      <c r="F14" s="15" t="s">
        <v>21</v>
      </c>
    </row>
    <row r="15" spans="1:9">
      <c r="C15" s="25" t="s">
        <v>22</v>
      </c>
      <c r="D15" s="75"/>
      <c r="E15" s="3"/>
      <c r="F15" s="15" t="s">
        <v>23</v>
      </c>
    </row>
    <row r="16" spans="1:9">
      <c r="C16" s="25" t="s">
        <v>24</v>
      </c>
      <c r="D16" s="75"/>
      <c r="E16" s="3"/>
      <c r="F16" s="15" t="s">
        <v>25</v>
      </c>
    </row>
    <row r="17" spans="1:6">
      <c r="C17" s="24" t="s">
        <v>26</v>
      </c>
      <c r="D17" s="76" t="s">
        <v>27</v>
      </c>
      <c r="E17" s="40"/>
    </row>
    <row r="18" spans="1:6">
      <c r="C18" s="24" t="s">
        <v>28</v>
      </c>
      <c r="D18" s="77" t="s">
        <v>29</v>
      </c>
      <c r="E18" s="24"/>
      <c r="F18" s="39"/>
    </row>
    <row r="19" spans="1:6">
      <c r="C19" s="25" t="s">
        <v>30</v>
      </c>
      <c r="D19" s="73">
        <v>4</v>
      </c>
      <c r="E19" s="24" t="s">
        <v>31</v>
      </c>
      <c r="F19" s="39" t="s">
        <v>32</v>
      </c>
    </row>
    <row r="20" spans="1:6" s="45" customFormat="1">
      <c r="A20" s="133"/>
      <c r="B20" s="168"/>
      <c r="C20" s="43" t="s">
        <v>33</v>
      </c>
      <c r="D20" s="78">
        <v>0.18</v>
      </c>
      <c r="E20" s="44" t="s">
        <v>34</v>
      </c>
      <c r="F20" s="56" t="s">
        <v>35</v>
      </c>
    </row>
    <row r="21" spans="1:6" s="45" customFormat="1">
      <c r="A21" s="133"/>
      <c r="B21" s="169"/>
      <c r="C21" s="43" t="s">
        <v>36</v>
      </c>
      <c r="D21" s="78">
        <v>0.08</v>
      </c>
      <c r="E21" s="44" t="s">
        <v>34</v>
      </c>
      <c r="F21" s="56" t="s">
        <v>35</v>
      </c>
    </row>
    <row r="22" spans="1:6">
      <c r="C22" s="88" t="s">
        <v>37</v>
      </c>
      <c r="D22" s="79"/>
      <c r="E22" s="24"/>
      <c r="F22" s="39" t="s">
        <v>38</v>
      </c>
    </row>
    <row r="23" spans="1:6" s="45" customFormat="1" ht="13.9">
      <c r="A23" s="133"/>
      <c r="B23" s="170"/>
      <c r="C23" s="43" t="s">
        <v>39</v>
      </c>
      <c r="D23" s="78">
        <v>0.3</v>
      </c>
      <c r="E23" s="44" t="s">
        <v>34</v>
      </c>
      <c r="F23" s="56" t="s">
        <v>40</v>
      </c>
    </row>
    <row r="24" spans="1:6" s="45" customFormat="1">
      <c r="A24" s="133"/>
      <c r="B24" s="169">
        <v>0.4</v>
      </c>
      <c r="C24" s="43" t="s">
        <v>41</v>
      </c>
      <c r="D24" s="166">
        <v>0.15</v>
      </c>
      <c r="E24" s="44" t="s">
        <v>34</v>
      </c>
      <c r="F24" s="56" t="str">
        <f>F23</f>
        <v>ổn định</v>
      </c>
    </row>
    <row r="25" spans="1:6" s="1" customFormat="1">
      <c r="B25" s="168"/>
      <c r="C25" s="42" t="s">
        <v>42</v>
      </c>
      <c r="D25" s="79"/>
      <c r="E25" s="42"/>
      <c r="F25" s="39"/>
    </row>
    <row r="26" spans="1:6">
      <c r="C26" s="25" t="s">
        <v>43</v>
      </c>
      <c r="E26" s="24"/>
      <c r="F26" s="39" t="s">
        <v>44</v>
      </c>
    </row>
    <row r="27" spans="1:6">
      <c r="B27" s="168">
        <v>0.5</v>
      </c>
      <c r="C27" s="50" t="s">
        <v>45</v>
      </c>
      <c r="D27" s="95">
        <f>'Phụ lục 1. CĐKT'!E17</f>
        <v>776.93697405499995</v>
      </c>
      <c r="E27" s="24" t="str">
        <f>E48</f>
        <v>Tỷ đồng</v>
      </c>
      <c r="F27" s="39" t="str">
        <f>F50</f>
        <v>cuối năm 20x1</v>
      </c>
    </row>
    <row r="28" spans="1:6">
      <c r="C28" s="50" t="s">
        <v>46</v>
      </c>
      <c r="D28" s="79">
        <f>D50*D51/10^3</f>
        <v>946.44</v>
      </c>
      <c r="E28" s="24" t="str">
        <f>E27</f>
        <v>Tỷ đồng</v>
      </c>
      <c r="F28" s="39" t="str">
        <f>F27</f>
        <v>cuối năm 20x1</v>
      </c>
    </row>
    <row r="29" spans="1:6">
      <c r="C29" s="50" t="s">
        <v>47</v>
      </c>
      <c r="D29" s="79">
        <f>'Phụ lục 1. CĐKT'!E17</f>
        <v>776.93697405499995</v>
      </c>
      <c r="E29" s="24" t="str">
        <f>E28</f>
        <v>Tỷ đồng</v>
      </c>
      <c r="F29" s="39" t="str">
        <f>F27</f>
        <v>cuối năm 20x1</v>
      </c>
    </row>
    <row r="30" spans="1:6">
      <c r="C30" s="50" t="s">
        <v>48</v>
      </c>
      <c r="D30" s="72">
        <f>D27/(D28+D27)</f>
        <v>0.45082241770174925</v>
      </c>
      <c r="E30" s="24"/>
      <c r="F30" s="39"/>
    </row>
    <row r="31" spans="1:6">
      <c r="C31" s="50" t="s">
        <v>49</v>
      </c>
      <c r="D31" s="72">
        <f>D27/(D27+D29)</f>
        <v>0.5</v>
      </c>
      <c r="E31" s="24"/>
      <c r="F31" s="39"/>
    </row>
    <row r="32" spans="1:6">
      <c r="B32" s="168">
        <v>0.5</v>
      </c>
      <c r="C32" s="50" t="s">
        <v>50</v>
      </c>
      <c r="D32" s="98">
        <f>MAX(D30:D31)</f>
        <v>0.5</v>
      </c>
      <c r="E32" s="24"/>
      <c r="F32" s="39"/>
    </row>
    <row r="33" spans="2:6">
      <c r="C33" s="25" t="s">
        <v>51</v>
      </c>
      <c r="D33" s="80">
        <f>D36+D35*(D38-D37)</f>
        <v>0.03</v>
      </c>
      <c r="E33" s="47"/>
      <c r="F33" s="39"/>
    </row>
    <row r="34" spans="2:6">
      <c r="C34" s="50" t="s">
        <v>52</v>
      </c>
      <c r="D34" s="81" t="s">
        <v>53</v>
      </c>
      <c r="F34" s="39"/>
    </row>
    <row r="35" spans="2:6" ht="27.75">
      <c r="B35" s="168">
        <v>0.5</v>
      </c>
      <c r="C35" s="50" t="s">
        <v>54</v>
      </c>
      <c r="D35" s="95"/>
      <c r="F35" s="74" t="s">
        <v>55</v>
      </c>
    </row>
    <row r="36" spans="2:6">
      <c r="C36" s="50" t="s">
        <v>56</v>
      </c>
      <c r="D36" s="72">
        <v>0.03</v>
      </c>
      <c r="E36" s="24"/>
      <c r="F36" s="39" t="s">
        <v>27</v>
      </c>
    </row>
    <row r="37" spans="2:6">
      <c r="C37" s="50" t="s">
        <v>57</v>
      </c>
      <c r="D37" s="72">
        <v>4.5999999999999999E-2</v>
      </c>
      <c r="E37" s="24"/>
      <c r="F37" s="39" t="s">
        <v>27</v>
      </c>
    </row>
    <row r="38" spans="2:6">
      <c r="C38" s="50" t="s">
        <v>58</v>
      </c>
      <c r="D38" s="72">
        <v>0.17499999999999999</v>
      </c>
      <c r="E38" s="48"/>
      <c r="F38" s="39" t="s">
        <v>27</v>
      </c>
    </row>
    <row r="39" spans="2:6">
      <c r="C39" s="25" t="s">
        <v>59</v>
      </c>
      <c r="D39" s="72"/>
      <c r="E39" s="48"/>
      <c r="F39" s="39"/>
    </row>
    <row r="40" spans="2:6">
      <c r="C40" s="49" t="s">
        <v>60</v>
      </c>
      <c r="D40" s="72">
        <f>'Phụ lục 2. KQHĐKD'!E12</f>
        <v>3.932764554360095E-2</v>
      </c>
      <c r="E40" s="44" t="s">
        <v>34</v>
      </c>
      <c r="F40" s="39" t="s">
        <v>61</v>
      </c>
    </row>
    <row r="41" spans="2:6">
      <c r="C41" s="50" t="s">
        <v>37</v>
      </c>
      <c r="D41" s="72">
        <v>0.1</v>
      </c>
      <c r="E41" s="44" t="s">
        <v>34</v>
      </c>
      <c r="F41" s="39" t="str">
        <f>F22</f>
        <v>từ 20x6</v>
      </c>
    </row>
    <row r="42" spans="2:6">
      <c r="C42" s="42" t="s">
        <v>62</v>
      </c>
      <c r="D42" s="72"/>
      <c r="E42" s="24"/>
      <c r="F42" s="39"/>
    </row>
    <row r="43" spans="2:6">
      <c r="B43" s="168">
        <v>0.5</v>
      </c>
      <c r="C43" s="50" t="s">
        <v>63</v>
      </c>
      <c r="D43" s="94">
        <f>'Phụ lục 2. KQHĐKD'!F11</f>
        <v>0.17452825842502456</v>
      </c>
      <c r="E43" s="24"/>
      <c r="F43" s="39" t="s">
        <v>64</v>
      </c>
    </row>
    <row r="44" spans="2:6">
      <c r="C44" s="50" t="s">
        <v>65</v>
      </c>
      <c r="D44" s="2"/>
    </row>
    <row r="45" spans="2:6">
      <c r="D45" s="72">
        <v>0.2</v>
      </c>
      <c r="E45" s="24"/>
      <c r="F45" s="39" t="s">
        <v>66</v>
      </c>
    </row>
    <row r="46" spans="2:6">
      <c r="B46" s="168">
        <v>0.4</v>
      </c>
      <c r="D46" s="167">
        <v>0.25</v>
      </c>
      <c r="E46" s="46"/>
      <c r="F46" s="39" t="str">
        <f>F41</f>
        <v>từ 20x6</v>
      </c>
    </row>
    <row r="47" spans="2:6" s="1" customFormat="1">
      <c r="B47" s="168"/>
      <c r="C47" s="42" t="s">
        <v>67</v>
      </c>
      <c r="D47" s="79"/>
      <c r="E47" s="42"/>
      <c r="F47" s="39"/>
    </row>
    <row r="48" spans="2:6">
      <c r="B48" s="168">
        <v>0.5</v>
      </c>
      <c r="C48" s="50" t="s">
        <v>68</v>
      </c>
      <c r="D48" s="95">
        <f>'Phụ lục 2. KQHĐKD'!E13</f>
        <v>74.387524038000009</v>
      </c>
      <c r="E48" s="24" t="str">
        <f>E62</f>
        <v>Tỷ đồng</v>
      </c>
      <c r="F48" s="39" t="s">
        <v>69</v>
      </c>
    </row>
    <row r="49" spans="1:10">
      <c r="C49" s="42" t="s">
        <v>70</v>
      </c>
      <c r="D49" s="82"/>
      <c r="E49" s="85"/>
      <c r="F49" s="39"/>
    </row>
    <row r="50" spans="1:10">
      <c r="C50" s="50" t="s">
        <v>71</v>
      </c>
      <c r="D50" s="73">
        <v>23900</v>
      </c>
      <c r="E50" s="85" t="s">
        <v>72</v>
      </c>
      <c r="F50" s="39" t="str">
        <f>F36</f>
        <v>cuối năm 20x1</v>
      </c>
    </row>
    <row r="51" spans="1:10">
      <c r="C51" s="50" t="s">
        <v>73</v>
      </c>
      <c r="D51" s="83">
        <v>39.6</v>
      </c>
      <c r="E51" s="85" t="s">
        <v>74</v>
      </c>
      <c r="F51" s="39" t="str">
        <f>F50</f>
        <v>cuối năm 20x1</v>
      </c>
    </row>
    <row r="52" spans="1:10">
      <c r="C52" s="41"/>
      <c r="D52" s="84"/>
      <c r="E52" s="84"/>
      <c r="F52" s="38"/>
    </row>
    <row r="53" spans="1:10">
      <c r="A53" s="1" t="s">
        <v>75</v>
      </c>
      <c r="C53" s="134" t="s">
        <v>76</v>
      </c>
      <c r="D53" s="135"/>
      <c r="E53" s="135"/>
      <c r="F53" s="136"/>
      <c r="G53" s="137"/>
      <c r="H53" s="137"/>
      <c r="I53" s="137"/>
    </row>
    <row r="54" spans="1:10" s="1" customFormat="1">
      <c r="B54" s="168"/>
      <c r="C54" s="138" t="str">
        <f>C25</f>
        <v>Ước tính WACC</v>
      </c>
      <c r="D54" s="139"/>
      <c r="E54" s="138"/>
      <c r="F54" s="140"/>
      <c r="G54" s="141"/>
      <c r="H54" s="141"/>
      <c r="I54" s="141"/>
      <c r="J54" s="2"/>
    </row>
    <row r="55" spans="1:10">
      <c r="C55" s="142"/>
      <c r="D55" s="143"/>
      <c r="E55" s="144"/>
      <c r="F55" s="140"/>
      <c r="G55" s="137"/>
      <c r="H55" s="137"/>
      <c r="I55" s="137"/>
    </row>
    <row r="56" spans="1:10" ht="13.35" customHeight="1">
      <c r="C56" s="138" t="s">
        <v>39</v>
      </c>
      <c r="D56" s="143">
        <f>(D58-D57+D59)/(D48*(1-D43))</f>
        <v>0.16975414737141206</v>
      </c>
      <c r="E56" s="144"/>
      <c r="F56" s="140" t="s">
        <v>77</v>
      </c>
      <c r="G56" s="137"/>
      <c r="H56" s="137"/>
      <c r="I56" s="137"/>
    </row>
    <row r="57" spans="1:10">
      <c r="C57" s="142" t="s">
        <v>78</v>
      </c>
      <c r="D57" s="139">
        <f>'Phụ lục 3. CF'!F5</f>
        <v>64.200062759000005</v>
      </c>
      <c r="E57" s="144" t="str">
        <f>E27</f>
        <v>Tỷ đồng</v>
      </c>
      <c r="F57" s="140" t="s">
        <v>77</v>
      </c>
      <c r="G57" s="137"/>
      <c r="H57" s="137"/>
      <c r="I57" s="137"/>
    </row>
    <row r="58" spans="1:10">
      <c r="C58" s="142" t="s">
        <v>79</v>
      </c>
      <c r="D58" s="145">
        <f>-'Phụ lục 3. CF'!F6</f>
        <v>109.290786977</v>
      </c>
      <c r="E58" s="144" t="str">
        <f>E57</f>
        <v>Tỷ đồng</v>
      </c>
      <c r="F58" s="140" t="s">
        <v>77</v>
      </c>
      <c r="G58" s="137"/>
      <c r="H58" s="137"/>
      <c r="I58" s="137"/>
    </row>
    <row r="59" spans="1:10">
      <c r="C59" s="142" t="s">
        <v>80</v>
      </c>
      <c r="D59" s="139">
        <f>'Phụ lục 1. CĐKT'!E29</f>
        <v>-34.667004916000053</v>
      </c>
      <c r="E59" s="144" t="str">
        <f>E58</f>
        <v>Tỷ đồng</v>
      </c>
      <c r="F59" s="140" t="s">
        <v>81</v>
      </c>
      <c r="G59" s="137"/>
      <c r="H59" s="137"/>
      <c r="I59" s="137"/>
    </row>
    <row r="60" spans="1:10">
      <c r="B60" s="168">
        <v>0.5</v>
      </c>
      <c r="C60" s="138" t="s">
        <v>82</v>
      </c>
      <c r="D60" s="94">
        <f>D48*(1-D45)/(D61+D62-D63-D64)</f>
        <v>7.0120604169135986E-2</v>
      </c>
      <c r="E60" s="144"/>
      <c r="F60" s="140" t="s">
        <v>83</v>
      </c>
      <c r="G60" s="137"/>
      <c r="H60" s="137"/>
      <c r="I60" s="137"/>
    </row>
    <row r="61" spans="1:10">
      <c r="C61" s="142" t="s">
        <v>84</v>
      </c>
      <c r="D61" s="139">
        <f>AVERAGE('Phụ lục 1. CĐKT'!D17:E17)</f>
        <v>660.19173738949996</v>
      </c>
      <c r="E61" s="144" t="str">
        <f>'Phụ lục 1. CĐKT'!E2</f>
        <v>Tỷ đồng</v>
      </c>
      <c r="F61" s="140" t="s">
        <v>85</v>
      </c>
      <c r="G61" s="137"/>
      <c r="H61" s="137"/>
      <c r="I61" s="137"/>
    </row>
    <row r="62" spans="1:10">
      <c r="C62" s="142" t="s">
        <v>86</v>
      </c>
      <c r="D62" s="139">
        <f>AVERAGE('Phụ lục 1. CĐKT'!D18:E18)</f>
        <v>437.02640784699997</v>
      </c>
      <c r="E62" s="144" t="str">
        <f>E61</f>
        <v>Tỷ đồng</v>
      </c>
      <c r="F62" s="140" t="s">
        <v>85</v>
      </c>
      <c r="G62" s="137"/>
      <c r="H62" s="137"/>
      <c r="I62" s="137"/>
    </row>
    <row r="63" spans="1:10">
      <c r="C63" s="142" t="s">
        <v>87</v>
      </c>
      <c r="D63" s="139">
        <f>AVERAGE('Phụ lục 1. CĐKT'!D5:E5)</f>
        <v>233.53721991449999</v>
      </c>
      <c r="E63" s="144" t="str">
        <f t="shared" ref="E63:E64" si="0">E62</f>
        <v>Tỷ đồng</v>
      </c>
      <c r="F63" s="140" t="s">
        <v>85</v>
      </c>
      <c r="G63" s="137"/>
      <c r="H63" s="137"/>
      <c r="I63" s="137"/>
    </row>
    <row r="64" spans="1:10">
      <c r="C64" s="142" t="s">
        <v>88</v>
      </c>
      <c r="D64" s="139">
        <f>AVERAGE('Phụ lục 1. CĐKT'!D6:E6)</f>
        <v>15</v>
      </c>
      <c r="E64" s="144" t="str">
        <f t="shared" si="0"/>
        <v>Tỷ đồng</v>
      </c>
      <c r="F64" s="140" t="s">
        <v>85</v>
      </c>
      <c r="G64" s="137"/>
      <c r="H64" s="137"/>
      <c r="I64" s="137"/>
    </row>
    <row r="65" spans="2:10">
      <c r="C65" s="146"/>
      <c r="D65" s="137"/>
      <c r="E65" s="147"/>
      <c r="F65" s="135"/>
      <c r="G65" s="137"/>
      <c r="H65" s="137"/>
      <c r="I65" s="137"/>
    </row>
    <row r="66" spans="2:10" s="1" customFormat="1">
      <c r="B66" s="168"/>
      <c r="C66" s="148" t="s">
        <v>89</v>
      </c>
      <c r="D66" s="149" t="s">
        <v>90</v>
      </c>
      <c r="E66" s="148" t="s">
        <v>91</v>
      </c>
      <c r="F66" s="148" t="s">
        <v>92</v>
      </c>
      <c r="G66" s="148" t="s">
        <v>93</v>
      </c>
      <c r="H66" s="148" t="s">
        <v>94</v>
      </c>
      <c r="I66" s="148" t="s">
        <v>95</v>
      </c>
      <c r="J66" s="2"/>
    </row>
    <row r="67" spans="2:10" s="1" customFormat="1">
      <c r="B67" s="168"/>
      <c r="C67" s="149" t="s">
        <v>96</v>
      </c>
      <c r="D67" s="150" t="s">
        <v>97</v>
      </c>
      <c r="E67" s="149">
        <v>1</v>
      </c>
      <c r="F67" s="149">
        <v>2</v>
      </c>
      <c r="G67" s="149">
        <v>3</v>
      </c>
      <c r="H67" s="149">
        <v>4</v>
      </c>
      <c r="I67" s="149">
        <v>5</v>
      </c>
      <c r="J67" s="2"/>
    </row>
    <row r="68" spans="2:10">
      <c r="C68" s="151" t="s">
        <v>98</v>
      </c>
      <c r="D68" s="152"/>
      <c r="E68" s="153">
        <f>E69*E70</f>
        <v>-1.5381135868315502E-3</v>
      </c>
      <c r="F68" s="153">
        <f t="shared" ref="F68:I68" si="1">F69*F70</f>
        <v>-2.3577817971185849E-3</v>
      </c>
      <c r="G68" s="153">
        <f t="shared" si="1"/>
        <v>-2.3577817971185849E-3</v>
      </c>
      <c r="H68" s="153">
        <f>H69*H70</f>
        <v>-2.3577817971185849E-3</v>
      </c>
      <c r="I68" s="153">
        <f t="shared" si="1"/>
        <v>4.4999999999999998E-2</v>
      </c>
    </row>
    <row r="69" spans="2:10">
      <c r="B69" s="168">
        <v>0.5</v>
      </c>
      <c r="C69" s="154" t="s">
        <v>39</v>
      </c>
      <c r="D69" s="152">
        <f>D56</f>
        <v>0.16975414737141206</v>
      </c>
      <c r="E69" s="96">
        <f>D69-D20</f>
        <v>-1.0245852628587931E-2</v>
      </c>
      <c r="F69" s="152">
        <f>E69</f>
        <v>-1.0245852628587931E-2</v>
      </c>
      <c r="G69" s="152">
        <f>F69</f>
        <v>-1.0245852628587931E-2</v>
      </c>
      <c r="H69" s="152">
        <f>G69</f>
        <v>-1.0245852628587931E-2</v>
      </c>
      <c r="I69" s="152">
        <f>D23</f>
        <v>0.3</v>
      </c>
    </row>
    <row r="70" spans="2:10">
      <c r="B70" s="168">
        <v>0.4</v>
      </c>
      <c r="C70" s="154" t="s">
        <v>82</v>
      </c>
      <c r="D70" s="152">
        <f>D60</f>
        <v>7.0120604169135986E-2</v>
      </c>
      <c r="E70" s="153">
        <f>D70+D21</f>
        <v>0.15012060416913597</v>
      </c>
      <c r="F70" s="97">
        <f>E70+D21</f>
        <v>0.23012060416913599</v>
      </c>
      <c r="G70" s="153">
        <f t="shared" ref="G70:H70" si="2">F70</f>
        <v>0.23012060416913599</v>
      </c>
      <c r="H70" s="153">
        <f t="shared" si="2"/>
        <v>0.23012060416913599</v>
      </c>
      <c r="I70" s="153">
        <f>D24</f>
        <v>0.15</v>
      </c>
    </row>
    <row r="71" spans="2:10">
      <c r="C71" s="151" t="str">
        <f>C48</f>
        <v xml:space="preserve"> EBIT hiệu chỉnh</v>
      </c>
      <c r="D71" s="155">
        <f>D48</f>
        <v>74.387524038000009</v>
      </c>
      <c r="E71" s="156">
        <f>D71*(1+E68)</f>
        <v>74.273107576586398</v>
      </c>
      <c r="F71" s="156">
        <f t="shared" ref="F71:I71" si="3">E71*(1+F68)</f>
        <v>74.09798779552689</v>
      </c>
      <c r="G71" s="156">
        <f t="shared" si="3"/>
        <v>73.923280908699482</v>
      </c>
      <c r="H71" s="156">
        <f t="shared" si="3"/>
        <v>73.74898594258967</v>
      </c>
      <c r="I71" s="156">
        <f t="shared" si="3"/>
        <v>77.067690310006199</v>
      </c>
    </row>
    <row r="72" spans="2:10">
      <c r="C72" s="151" t="s">
        <v>62</v>
      </c>
      <c r="D72" s="157"/>
      <c r="E72" s="143">
        <f>D43</f>
        <v>0.17452825842502456</v>
      </c>
      <c r="F72" s="143">
        <f>D45</f>
        <v>0.2</v>
      </c>
      <c r="G72" s="143">
        <f t="shared" ref="G72:H72" si="4">F72</f>
        <v>0.2</v>
      </c>
      <c r="H72" s="143">
        <f t="shared" si="4"/>
        <v>0.2</v>
      </c>
      <c r="I72" s="143">
        <f>D46</f>
        <v>0.25</v>
      </c>
    </row>
    <row r="73" spans="2:10" s="51" customFormat="1">
      <c r="B73" s="168"/>
      <c r="C73" s="158" t="s">
        <v>99</v>
      </c>
      <c r="D73" s="159"/>
      <c r="E73" s="160">
        <f>E71*(1-E72)*(1-E69)</f>
        <v>61.938528289131519</v>
      </c>
      <c r="F73" s="160">
        <f t="shared" ref="F73:I73" si="5">F71*(1-F72)*(1-F69)</f>
        <v>59.885747886843824</v>
      </c>
      <c r="G73" s="160">
        <f t="shared" si="5"/>
        <v>59.744550360569392</v>
      </c>
      <c r="H73" s="160">
        <f t="shared" si="5"/>
        <v>59.603685747252207</v>
      </c>
      <c r="I73" s="160">
        <f t="shared" si="5"/>
        <v>40.460537412753254</v>
      </c>
      <c r="J73" s="2"/>
    </row>
    <row r="74" spans="2:10">
      <c r="B74" s="168">
        <v>0.5</v>
      </c>
      <c r="C74" s="138" t="s">
        <v>100</v>
      </c>
      <c r="D74" s="153"/>
      <c r="E74" s="153">
        <f>D32*D40*(1-E72)+(1-D32)*D33</f>
        <v>3.1231930029459801E-2</v>
      </c>
      <c r="F74" s="153">
        <f>E74</f>
        <v>3.1231930029459801E-2</v>
      </c>
      <c r="G74" s="153">
        <f t="shared" ref="G74:H74" si="6">F74</f>
        <v>3.1231930029459801E-2</v>
      </c>
      <c r="H74" s="153">
        <f t="shared" si="6"/>
        <v>3.1231930029459801E-2</v>
      </c>
      <c r="I74" s="97">
        <f>D32*D41*(1-I72)+(1+D32)*D33</f>
        <v>8.2500000000000004E-2</v>
      </c>
    </row>
    <row r="75" spans="2:10" s="1" customFormat="1">
      <c r="B75" s="168"/>
      <c r="C75" s="149" t="s">
        <v>101</v>
      </c>
      <c r="D75" s="161"/>
      <c r="E75" s="162">
        <f>E73/(1+E74)^E67</f>
        <v>60.062655631078144</v>
      </c>
      <c r="F75" s="162">
        <f t="shared" ref="F75:H75" si="7">F73/(1+F74)^F67</f>
        <v>56.313273594636101</v>
      </c>
      <c r="G75" s="162">
        <f t="shared" si="7"/>
        <v>54.479014416876673</v>
      </c>
      <c r="H75" s="162">
        <f t="shared" si="7"/>
        <v>52.70450148572003</v>
      </c>
      <c r="I75" s="162"/>
      <c r="J75" s="2"/>
    </row>
    <row r="76" spans="2:10">
      <c r="C76" s="137"/>
      <c r="D76" s="137"/>
      <c r="E76" s="137"/>
      <c r="F76" s="137"/>
      <c r="G76" s="137"/>
      <c r="H76" s="137"/>
      <c r="I76" s="137"/>
    </row>
    <row r="77" spans="2:10">
      <c r="C77" s="163" t="s">
        <v>102</v>
      </c>
      <c r="D77" s="149" t="str">
        <f>D66</f>
        <v>Cuối 20x1</v>
      </c>
      <c r="E77" s="137"/>
      <c r="F77" s="137"/>
      <c r="G77" s="137"/>
      <c r="H77" s="137"/>
      <c r="I77" s="137"/>
    </row>
    <row r="78" spans="2:10">
      <c r="C78" s="164" t="str">
        <f>C75</f>
        <v xml:space="preserve">PV </v>
      </c>
      <c r="D78" s="165">
        <f>SUM(E75:H75)</f>
        <v>223.55944512831093</v>
      </c>
      <c r="E78" s="164" t="str">
        <f>E64</f>
        <v>Tỷ đồng</v>
      </c>
      <c r="F78" s="137"/>
      <c r="G78" s="137"/>
      <c r="H78" s="137"/>
      <c r="I78" s="137"/>
    </row>
    <row r="79" spans="2:10">
      <c r="B79" s="168">
        <v>0.5</v>
      </c>
      <c r="C79" s="164" t="s">
        <v>103</v>
      </c>
      <c r="D79" s="93">
        <f>I73*(I74-I68)</f>
        <v>1.5172701529782473</v>
      </c>
      <c r="E79" s="164" t="str">
        <f>E78</f>
        <v>Tỷ đồng</v>
      </c>
      <c r="F79" s="137"/>
      <c r="G79" s="137"/>
      <c r="H79" s="137"/>
      <c r="I79" s="137"/>
    </row>
    <row r="80" spans="2:10">
      <c r="C80" s="164" t="s">
        <v>104</v>
      </c>
      <c r="D80" s="165">
        <f>D79/(1+H74)^H67</f>
        <v>1.3416446655829042</v>
      </c>
      <c r="E80" s="164" t="str">
        <f t="shared" ref="E80:E85" si="8">E79</f>
        <v>Tỷ đồng</v>
      </c>
      <c r="F80" s="137"/>
      <c r="G80" s="137"/>
      <c r="H80" s="137"/>
      <c r="I80" s="137"/>
    </row>
    <row r="81" spans="1:9">
      <c r="C81" s="164" t="s">
        <v>105</v>
      </c>
      <c r="D81" s="165">
        <f>D78+D80</f>
        <v>224.90108979389382</v>
      </c>
      <c r="E81" s="164" t="str">
        <f t="shared" si="8"/>
        <v>Tỷ đồng</v>
      </c>
      <c r="F81" s="137"/>
      <c r="G81" s="137"/>
      <c r="H81" s="137"/>
      <c r="I81" s="137"/>
    </row>
    <row r="82" spans="1:9">
      <c r="C82" s="164" t="s">
        <v>106</v>
      </c>
      <c r="D82" s="165">
        <f>'Phụ lục 1. CĐKT'!E5+'Phụ lục 1. CĐKT'!E6</f>
        <v>366.807716067</v>
      </c>
      <c r="E82" s="164" t="str">
        <f t="shared" si="8"/>
        <v>Tỷ đồng</v>
      </c>
      <c r="F82" s="137"/>
      <c r="G82" s="137"/>
      <c r="H82" s="137"/>
      <c r="I82" s="137"/>
    </row>
    <row r="83" spans="1:9">
      <c r="B83" s="168">
        <v>0.5</v>
      </c>
      <c r="C83" s="164" t="s">
        <v>107</v>
      </c>
      <c r="D83" s="165">
        <f>D81+D82</f>
        <v>591.70880586089379</v>
      </c>
      <c r="E83" s="164" t="str">
        <f t="shared" si="8"/>
        <v>Tỷ đồng</v>
      </c>
      <c r="F83" s="137"/>
      <c r="G83" s="137"/>
      <c r="H83" s="137"/>
      <c r="I83" s="137"/>
    </row>
    <row r="84" spans="1:9">
      <c r="C84" s="164" t="s">
        <v>108</v>
      </c>
      <c r="D84" s="165">
        <f>D27</f>
        <v>776.93697405499995</v>
      </c>
      <c r="E84" s="164" t="str">
        <f t="shared" si="8"/>
        <v>Tỷ đồng</v>
      </c>
      <c r="F84" s="137"/>
      <c r="G84" s="137"/>
      <c r="H84" s="137"/>
      <c r="I84" s="137"/>
    </row>
    <row r="85" spans="1:9">
      <c r="B85" s="168">
        <v>0.5</v>
      </c>
      <c r="C85" s="164" t="s">
        <v>109</v>
      </c>
      <c r="D85" s="93">
        <f>D83+D84</f>
        <v>1368.6457799158939</v>
      </c>
      <c r="E85" s="164" t="str">
        <f t="shared" si="8"/>
        <v>Tỷ đồng</v>
      </c>
      <c r="F85" s="137"/>
      <c r="G85" s="137"/>
      <c r="H85" s="137"/>
      <c r="I85" s="137"/>
    </row>
    <row r="86" spans="1:9">
      <c r="C86" s="148" t="s">
        <v>110</v>
      </c>
      <c r="D86" s="165">
        <f>D85/D51*10^3</f>
        <v>34561.762119088227</v>
      </c>
      <c r="E86" s="148" t="s">
        <v>111</v>
      </c>
      <c r="F86" s="137"/>
      <c r="G86" s="137"/>
      <c r="H86" s="137"/>
      <c r="I86" s="137"/>
    </row>
    <row r="87" spans="1:9" ht="15.4" thickBot="1">
      <c r="C87" s="55"/>
      <c r="E87" s="55"/>
      <c r="F87" s="55"/>
      <c r="G87" s="55"/>
      <c r="H87" s="55"/>
      <c r="I87" s="55"/>
    </row>
    <row r="88" spans="1:9">
      <c r="A88" s="1" t="s">
        <v>112</v>
      </c>
      <c r="B88" s="168">
        <v>1</v>
      </c>
      <c r="C88" s="126" t="s">
        <v>113</v>
      </c>
      <c r="D88" s="127" t="s">
        <v>114</v>
      </c>
      <c r="E88" s="128"/>
      <c r="F88" s="128"/>
      <c r="G88" s="128"/>
      <c r="H88" s="128"/>
      <c r="I88" s="129"/>
    </row>
    <row r="89" spans="1:9">
      <c r="C89" s="130"/>
      <c r="D89" s="131"/>
      <c r="E89" s="131"/>
      <c r="F89" s="131"/>
      <c r="G89" s="131"/>
      <c r="H89" s="131"/>
      <c r="I89" s="132"/>
    </row>
    <row r="90" spans="1:9" ht="15.4" thickBot="1">
      <c r="C90" s="190"/>
      <c r="D90" s="191"/>
      <c r="E90" s="191"/>
      <c r="F90" s="191"/>
      <c r="G90" s="191"/>
      <c r="H90" s="191"/>
      <c r="I90" s="192"/>
    </row>
    <row r="91" spans="1:9" customFormat="1" ht="15.4" thickBot="1">
      <c r="A91" s="99" t="s">
        <v>115</v>
      </c>
      <c r="B91" s="168"/>
      <c r="C91" s="89"/>
    </row>
    <row r="92" spans="1:9" customFormat="1">
      <c r="A92" s="99" t="s">
        <v>116</v>
      </c>
      <c r="B92" s="168">
        <v>1</v>
      </c>
      <c r="C92" s="100"/>
      <c r="D92" s="117" t="str">
        <f>D77</f>
        <v>Cuối 20x1</v>
      </c>
      <c r="E92" s="101"/>
      <c r="F92" s="101"/>
      <c r="G92" s="101"/>
      <c r="H92" s="101"/>
      <c r="I92" s="102"/>
    </row>
    <row r="93" spans="1:9" customFormat="1">
      <c r="A93" s="1"/>
      <c r="B93" s="168"/>
      <c r="C93" s="103" t="s">
        <v>117</v>
      </c>
      <c r="D93" s="104">
        <f>'Phụ lục 2. KQHĐKD'!E8-'Phụ lục 2. KQHĐKD'!E9</f>
        <v>47.780875107</v>
      </c>
      <c r="E93" s="105" t="str">
        <f>E78</f>
        <v>Tỷ đồng</v>
      </c>
      <c r="F93" s="105"/>
      <c r="G93" s="105"/>
      <c r="H93" s="105"/>
      <c r="I93" s="106"/>
    </row>
    <row r="94" spans="1:9" customFormat="1">
      <c r="A94" s="99"/>
      <c r="B94" s="168"/>
      <c r="C94" s="116" t="s">
        <v>118</v>
      </c>
      <c r="D94" s="107">
        <f>D51</f>
        <v>39.6</v>
      </c>
      <c r="E94" s="107" t="str">
        <f>E51</f>
        <v>triệu cổ phần</v>
      </c>
      <c r="F94" s="105"/>
      <c r="G94" s="105"/>
      <c r="H94" s="105"/>
      <c r="I94" s="106"/>
    </row>
    <row r="95" spans="1:9" customFormat="1">
      <c r="A95" s="99"/>
      <c r="B95" s="168"/>
      <c r="C95" s="108" t="s">
        <v>119</v>
      </c>
      <c r="D95" s="104">
        <f>D93/D94</f>
        <v>1.2065877552272726</v>
      </c>
      <c r="E95" s="105" t="s">
        <v>120</v>
      </c>
      <c r="F95" s="105"/>
      <c r="G95" s="105"/>
      <c r="H95" s="105"/>
      <c r="I95" s="106"/>
    </row>
    <row r="96" spans="1:9" customFormat="1">
      <c r="A96" s="99"/>
      <c r="B96" s="168"/>
      <c r="C96" s="109" t="s">
        <v>121</v>
      </c>
      <c r="D96" s="110">
        <f>D50</f>
        <v>23900</v>
      </c>
      <c r="E96" s="110" t="str">
        <f>E50</f>
        <v>VND</v>
      </c>
      <c r="F96" s="105"/>
      <c r="G96" s="105"/>
      <c r="H96" s="105"/>
      <c r="I96" s="106"/>
    </row>
    <row r="97" spans="1:9" customFormat="1">
      <c r="A97" s="99"/>
      <c r="B97" s="168"/>
      <c r="C97" s="111" t="s">
        <v>122</v>
      </c>
      <c r="D97" s="104">
        <f>D96*10^-3/D95</f>
        <v>19.80792519769787</v>
      </c>
      <c r="E97" s="105"/>
      <c r="F97" s="105"/>
      <c r="G97" s="105"/>
      <c r="H97" s="105"/>
      <c r="I97" s="106"/>
    </row>
    <row r="98" spans="1:9" customFormat="1" ht="15.4" thickBot="1">
      <c r="A98" s="99"/>
      <c r="B98" s="168"/>
      <c r="C98" s="112"/>
      <c r="D98" s="113"/>
      <c r="E98" s="113"/>
      <c r="F98" s="114"/>
      <c r="G98" s="114"/>
      <c r="H98" s="114"/>
      <c r="I98" s="115"/>
    </row>
    <row r="99" spans="1:9" customFormat="1" ht="15.4" thickBot="1">
      <c r="A99" s="99"/>
      <c r="B99" s="168"/>
      <c r="C99" s="99"/>
      <c r="D99" s="99"/>
      <c r="E99" s="99"/>
      <c r="F99" s="99"/>
      <c r="G99" s="99"/>
      <c r="H99" s="99"/>
      <c r="I99" s="99"/>
    </row>
    <row r="100" spans="1:9">
      <c r="A100" s="99" t="s">
        <v>123</v>
      </c>
      <c r="B100" s="168">
        <v>0.5</v>
      </c>
      <c r="C100" s="118" t="s">
        <v>124</v>
      </c>
      <c r="D100" s="119">
        <f>D95*(1+E68)</f>
        <v>1.2047318862072529</v>
      </c>
      <c r="E100" s="101" t="str">
        <f>E95</f>
        <v>ngàn đồng</v>
      </c>
      <c r="F100" s="120"/>
      <c r="G100" s="120"/>
      <c r="H100" s="120"/>
      <c r="I100" s="121"/>
    </row>
    <row r="101" spans="1:9" customFormat="1">
      <c r="A101" s="1"/>
      <c r="B101" s="168">
        <v>0.8</v>
      </c>
      <c r="C101" s="122" t="s">
        <v>125</v>
      </c>
      <c r="D101" s="110">
        <f>D100*D97*10^3</f>
        <v>23863.239085274727</v>
      </c>
      <c r="E101" s="105" t="str">
        <f>E96</f>
        <v>VND</v>
      </c>
      <c r="F101" s="105"/>
      <c r="G101" s="105"/>
      <c r="H101" s="105"/>
      <c r="I101" s="106"/>
    </row>
    <row r="102" spans="1:9">
      <c r="C102" s="109"/>
      <c r="D102" s="123"/>
      <c r="E102" s="123"/>
      <c r="F102" s="123"/>
      <c r="G102" s="123"/>
      <c r="H102" s="123"/>
      <c r="I102" s="124"/>
    </row>
    <row r="103" spans="1:9" ht="15.4" thickBot="1">
      <c r="C103" s="112"/>
      <c r="D103" s="113"/>
      <c r="E103" s="113"/>
      <c r="F103" s="113"/>
      <c r="G103" s="113"/>
      <c r="H103" s="113"/>
      <c r="I103" s="125"/>
    </row>
    <row r="105" spans="1:9">
      <c r="C105" s="89"/>
    </row>
    <row r="106" spans="1:9">
      <c r="C106" s="90"/>
    </row>
    <row r="107" spans="1:9">
      <c r="C107"/>
    </row>
    <row r="108" spans="1:9">
      <c r="C108" s="86"/>
    </row>
    <row r="109" spans="1:9">
      <c r="C109" s="91"/>
    </row>
    <row r="110" spans="1:9">
      <c r="C110" s="89"/>
    </row>
    <row r="111" spans="1:9">
      <c r="C111" s="86"/>
    </row>
    <row r="112" spans="1:9">
      <c r="C112"/>
    </row>
    <row r="113" spans="1:3">
      <c r="C113" s="92"/>
    </row>
    <row r="115" spans="1:3" customFormat="1">
      <c r="A115" s="99"/>
      <c r="B115" s="168"/>
      <c r="C115" s="2"/>
    </row>
    <row r="116" spans="1:3" customFormat="1">
      <c r="A116" s="99"/>
      <c r="B116" s="168"/>
      <c r="C116" s="2"/>
    </row>
    <row r="117" spans="1:3" customFormat="1">
      <c r="A117" s="99"/>
      <c r="B117" s="168"/>
      <c r="C117" s="2"/>
    </row>
    <row r="118" spans="1:3" customFormat="1">
      <c r="A118" s="99"/>
      <c r="B118" s="168"/>
      <c r="C118" s="2"/>
    </row>
    <row r="119" spans="1:3" customFormat="1">
      <c r="A119" s="99"/>
      <c r="B119" s="168"/>
      <c r="C119" s="2"/>
    </row>
    <row r="120" spans="1:3" customFormat="1">
      <c r="A120" s="99"/>
      <c r="B120" s="168"/>
      <c r="C120" s="2"/>
    </row>
    <row r="121" spans="1:3" customFormat="1">
      <c r="A121" s="99"/>
      <c r="B121" s="168"/>
      <c r="C121" s="2"/>
    </row>
    <row r="122" spans="1:3" customFormat="1">
      <c r="A122" s="99"/>
      <c r="B122" s="168"/>
      <c r="C122" s="2"/>
    </row>
    <row r="123" spans="1:3" customFormat="1">
      <c r="A123" s="99"/>
      <c r="B123" s="168"/>
      <c r="C123" s="2"/>
    </row>
  </sheetData>
  <mergeCells count="1">
    <mergeCell ref="C90:I90"/>
  </mergeCells>
  <phoneticPr fontId="18" type="noConversion"/>
  <pageMargins left="0.7" right="0.7" top="0.75" bottom="0.75" header="0.3" footer="0.3"/>
  <pageSetup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A27" sqref="A27"/>
    </sheetView>
  </sheetViews>
  <sheetFormatPr defaultColWidth="9.140625" defaultRowHeight="13.9"/>
  <cols>
    <col min="1" max="1" width="42.5703125" style="5" bestFit="1" customWidth="1"/>
    <col min="2" max="2" width="10.85546875" style="5" customWidth="1"/>
    <col min="3" max="3" width="11" style="5" customWidth="1"/>
    <col min="4" max="4" width="11.28515625" style="5" customWidth="1"/>
    <col min="5" max="5" width="12.140625" style="5" customWidth="1"/>
    <col min="6" max="16384" width="9.140625" style="5"/>
  </cols>
  <sheetData>
    <row r="1" spans="1:5">
      <c r="A1" s="53" t="s">
        <v>126</v>
      </c>
    </row>
    <row r="2" spans="1:5" ht="15">
      <c r="A2" s="4"/>
      <c r="E2" s="70" t="s">
        <v>127</v>
      </c>
    </row>
    <row r="3" spans="1:5">
      <c r="A3" s="7" t="s">
        <v>96</v>
      </c>
      <c r="B3" s="7" t="s">
        <v>128</v>
      </c>
      <c r="C3" s="7" t="s">
        <v>129</v>
      </c>
      <c r="D3" s="7" t="s">
        <v>130</v>
      </c>
      <c r="E3" s="7" t="s">
        <v>83</v>
      </c>
    </row>
    <row r="4" spans="1:5">
      <c r="A4" s="8" t="s">
        <v>131</v>
      </c>
      <c r="B4" s="9">
        <v>294.682021808</v>
      </c>
      <c r="C4" s="9">
        <v>433.00309162899998</v>
      </c>
      <c r="D4" s="9">
        <v>495.02500832099997</v>
      </c>
      <c r="E4" s="9">
        <v>694.37918814700004</v>
      </c>
    </row>
    <row r="5" spans="1:5" ht="14.25">
      <c r="A5" s="71" t="s">
        <v>132</v>
      </c>
      <c r="B5" s="9">
        <v>32.921082097000003</v>
      </c>
      <c r="C5" s="9">
        <v>103.42104548</v>
      </c>
      <c r="D5" s="9">
        <v>130.266723762</v>
      </c>
      <c r="E5" s="9">
        <v>336.807716067</v>
      </c>
    </row>
    <row r="6" spans="1:5" ht="14.25">
      <c r="A6" s="71" t="s">
        <v>133</v>
      </c>
      <c r="B6" s="9">
        <v>0</v>
      </c>
      <c r="C6" s="9">
        <v>0</v>
      </c>
      <c r="D6" s="9">
        <v>0</v>
      </c>
      <c r="E6" s="9">
        <v>30</v>
      </c>
    </row>
    <row r="7" spans="1:5" ht="14.25">
      <c r="A7" s="71" t="s">
        <v>134</v>
      </c>
      <c r="B7" s="9">
        <v>110.425880638</v>
      </c>
      <c r="C7" s="9">
        <v>93.812818953000004</v>
      </c>
      <c r="D7" s="9">
        <v>146.94238795499999</v>
      </c>
      <c r="E7" s="9">
        <v>154.08853659900001</v>
      </c>
    </row>
    <row r="8" spans="1:5" ht="14.25">
      <c r="A8" s="71" t="s">
        <v>135</v>
      </c>
      <c r="B8" s="9">
        <v>125.598984405</v>
      </c>
      <c r="C8" s="9">
        <v>195.57771245699999</v>
      </c>
      <c r="D8" s="9">
        <v>200.025997066</v>
      </c>
      <c r="E8" s="9">
        <v>137.52208790899999</v>
      </c>
    </row>
    <row r="9" spans="1:5" ht="14.25">
      <c r="A9" s="71" t="s">
        <v>136</v>
      </c>
      <c r="B9" s="9">
        <v>25.736074668000001</v>
      </c>
      <c r="C9" s="9">
        <v>40.191514738999999</v>
      </c>
      <c r="D9" s="9">
        <v>17.789899538</v>
      </c>
      <c r="E9" s="9">
        <v>35.960847571999999</v>
      </c>
    </row>
    <row r="10" spans="1:5" ht="14.25">
      <c r="A10" s="71" t="s">
        <v>137</v>
      </c>
      <c r="B10" s="9">
        <v>342.39447923099999</v>
      </c>
      <c r="C10" s="9">
        <v>357.290324306</v>
      </c>
      <c r="D10" s="9">
        <v>515.46824706699999</v>
      </c>
      <c r="E10" s="9">
        <v>507.673920248</v>
      </c>
    </row>
    <row r="11" spans="1:5" ht="14.25">
      <c r="A11" s="71" t="s">
        <v>138</v>
      </c>
      <c r="B11" s="9">
        <v>263.74899481400001</v>
      </c>
      <c r="C11" s="9">
        <v>229.171132347</v>
      </c>
      <c r="D11" s="9">
        <v>334.296710948</v>
      </c>
      <c r="E11" s="9">
        <v>329.02219169199998</v>
      </c>
    </row>
    <row r="12" spans="1:5" ht="14.25">
      <c r="A12" s="71" t="s">
        <v>139</v>
      </c>
      <c r="B12" s="9">
        <v>122.29150495899999</v>
      </c>
      <c r="C12" s="9">
        <v>16.611000000000001</v>
      </c>
      <c r="D12" s="9">
        <v>83.082921651999996</v>
      </c>
      <c r="E12" s="9">
        <v>127.650991402</v>
      </c>
    </row>
    <row r="13" spans="1:5" ht="14.25">
      <c r="A13" s="71" t="s">
        <v>140</v>
      </c>
      <c r="B13" s="9">
        <v>350.355248453</v>
      </c>
      <c r="C13" s="9">
        <v>518.55665525699999</v>
      </c>
      <c r="D13" s="9">
        <v>543.44650072399997</v>
      </c>
      <c r="E13" s="9">
        <v>776.93697405499995</v>
      </c>
    </row>
    <row r="16" spans="1:5">
      <c r="A16" s="16" t="s">
        <v>43</v>
      </c>
      <c r="B16" s="7" t="str">
        <f>B3</f>
        <v>20x-2</v>
      </c>
      <c r="C16" s="7" t="str">
        <f>C3</f>
        <v>20x-1</v>
      </c>
      <c r="D16" s="7" t="str">
        <f>D3</f>
        <v>20x0</v>
      </c>
      <c r="E16" s="7" t="str">
        <f>E3</f>
        <v>20x1</v>
      </c>
    </row>
    <row r="17" spans="1:5">
      <c r="A17" s="19" t="str">
        <f>A13</f>
        <v>Vốn chủ sở hữu</v>
      </c>
      <c r="B17" s="20">
        <f>B13</f>
        <v>350.355248453</v>
      </c>
      <c r="C17" s="20">
        <f>C13</f>
        <v>518.55665525699999</v>
      </c>
      <c r="D17" s="20">
        <f>D13</f>
        <v>543.44650072399997</v>
      </c>
      <c r="E17" s="20">
        <f>E13</f>
        <v>776.93697405499995</v>
      </c>
    </row>
    <row r="18" spans="1:5">
      <c r="A18" s="19" t="s">
        <v>141</v>
      </c>
      <c r="B18" s="20">
        <f>B19+B20</f>
        <v>386.04049977300002</v>
      </c>
      <c r="C18" s="20">
        <f t="shared" ref="C18:E18" si="0">C19+C20</f>
        <v>245.78213234699999</v>
      </c>
      <c r="D18" s="20">
        <f t="shared" si="0"/>
        <v>417.37963259999998</v>
      </c>
      <c r="E18" s="20">
        <f t="shared" si="0"/>
        <v>456.67318309399997</v>
      </c>
    </row>
    <row r="19" spans="1:5">
      <c r="A19" s="57" t="str">
        <f t="shared" ref="A19:E20" si="1">A11</f>
        <v>Nợ vay ngắn hạn</v>
      </c>
      <c r="B19" s="20">
        <f t="shared" si="1"/>
        <v>263.74899481400001</v>
      </c>
      <c r="C19" s="20">
        <f t="shared" si="1"/>
        <v>229.171132347</v>
      </c>
      <c r="D19" s="20">
        <f t="shared" si="1"/>
        <v>334.296710948</v>
      </c>
      <c r="E19" s="20">
        <f t="shared" si="1"/>
        <v>329.02219169199998</v>
      </c>
    </row>
    <row r="20" spans="1:5">
      <c r="A20" s="57" t="str">
        <f t="shared" si="1"/>
        <v>Nợ vay dài hạn</v>
      </c>
      <c r="B20" s="20">
        <f t="shared" si="1"/>
        <v>122.29150495899999</v>
      </c>
      <c r="C20" s="20">
        <f t="shared" si="1"/>
        <v>16.611000000000001</v>
      </c>
      <c r="D20" s="20">
        <f t="shared" si="1"/>
        <v>83.082921651999996</v>
      </c>
      <c r="E20" s="20">
        <f t="shared" si="1"/>
        <v>127.650991402</v>
      </c>
    </row>
    <row r="21" spans="1:5">
      <c r="A21" s="19" t="s">
        <v>142</v>
      </c>
      <c r="B21" s="20">
        <f>B17+B18</f>
        <v>736.39574822600002</v>
      </c>
      <c r="C21" s="20">
        <f t="shared" ref="C21:E21" si="2">C17+C18</f>
        <v>764.338787604</v>
      </c>
      <c r="D21" s="20">
        <f t="shared" si="2"/>
        <v>960.82613332400001</v>
      </c>
      <c r="E21" s="20">
        <f t="shared" si="2"/>
        <v>1233.6101571489999</v>
      </c>
    </row>
    <row r="22" spans="1:5">
      <c r="A22" s="16" t="s">
        <v>143</v>
      </c>
      <c r="B22" s="18">
        <f>B17/B$21</f>
        <v>0.4757703304195014</v>
      </c>
      <c r="C22" s="18">
        <f t="shared" ref="C22:E22" si="3">C17/C$21</f>
        <v>0.67843823140591619</v>
      </c>
      <c r="D22" s="18">
        <f t="shared" si="3"/>
        <v>0.56560337180248665</v>
      </c>
      <c r="E22" s="18">
        <f t="shared" si="3"/>
        <v>0.62980753648347165</v>
      </c>
    </row>
    <row r="23" spans="1:5">
      <c r="A23" s="16" t="s">
        <v>144</v>
      </c>
      <c r="B23" s="18">
        <f>B18/B$21</f>
        <v>0.52422966958049855</v>
      </c>
      <c r="C23" s="18">
        <f t="shared" ref="C23:E23" si="4">C18/C$21</f>
        <v>0.32156176859408375</v>
      </c>
      <c r="D23" s="18">
        <f t="shared" si="4"/>
        <v>0.43439662819751329</v>
      </c>
      <c r="E23" s="18">
        <f t="shared" si="4"/>
        <v>0.3701924635165284</v>
      </c>
    </row>
    <row r="26" spans="1:5">
      <c r="A26" s="19" t="s">
        <v>145</v>
      </c>
      <c r="B26" s="20">
        <f>B7+B8+B9</f>
        <v>261.76093971099999</v>
      </c>
      <c r="C26" s="20">
        <f>C7+C8+C9</f>
        <v>329.58204614900001</v>
      </c>
      <c r="D26" s="20">
        <f>D7+D8+D9</f>
        <v>364.758284559</v>
      </c>
      <c r="E26" s="20">
        <f>E7+E8+E9</f>
        <v>327.57147207999998</v>
      </c>
    </row>
    <row r="27" spans="1:5">
      <c r="A27" s="19" t="s">
        <v>146</v>
      </c>
      <c r="B27" s="20">
        <f>B10-B11</f>
        <v>78.645484416999977</v>
      </c>
      <c r="C27" s="20">
        <f>C10-C11</f>
        <v>128.11919195900001</v>
      </c>
      <c r="D27" s="20">
        <f>D10-D11</f>
        <v>181.171536119</v>
      </c>
      <c r="E27" s="20">
        <f>E10-E11</f>
        <v>178.65172855600002</v>
      </c>
    </row>
    <row r="28" spans="1:5">
      <c r="A28" s="19" t="s">
        <v>147</v>
      </c>
      <c r="B28" s="20">
        <f>B26-B27</f>
        <v>183.11545529400001</v>
      </c>
      <c r="C28" s="20">
        <f t="shared" ref="C28:E28" si="5">C26-C27</f>
        <v>201.46285419</v>
      </c>
      <c r="D28" s="20">
        <f t="shared" si="5"/>
        <v>183.58674844000001</v>
      </c>
      <c r="E28" s="20">
        <f t="shared" si="5"/>
        <v>148.91974352399995</v>
      </c>
    </row>
    <row r="29" spans="1:5">
      <c r="A29" s="16" t="s">
        <v>148</v>
      </c>
      <c r="B29" s="17"/>
      <c r="C29" s="17">
        <f>+C28-B28</f>
        <v>18.347398895999987</v>
      </c>
      <c r="D29" s="17">
        <f t="shared" ref="D29" si="6">+D28-C28</f>
        <v>-17.876105749999994</v>
      </c>
      <c r="E29" s="17">
        <f>+E28-D28</f>
        <v>-34.667004916000053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5"/>
  <sheetViews>
    <sheetView workbookViewId="0">
      <selection activeCell="D14" sqref="D14"/>
    </sheetView>
  </sheetViews>
  <sheetFormatPr defaultColWidth="9.140625" defaultRowHeight="13.9"/>
  <cols>
    <col min="1" max="1" width="51.42578125" style="5" bestFit="1" customWidth="1"/>
    <col min="2" max="2" width="8.7109375" style="5" bestFit="1" customWidth="1"/>
    <col min="3" max="4" width="8.140625" style="5" bestFit="1" customWidth="1"/>
    <col min="5" max="5" width="13.140625" style="5" customWidth="1"/>
    <col min="6" max="6" width="9.28515625" style="5" bestFit="1" customWidth="1"/>
    <col min="7" max="9" width="9.5703125" style="5" bestFit="1" customWidth="1"/>
    <col min="10" max="16384" width="9.140625" style="5"/>
  </cols>
  <sheetData>
    <row r="1" spans="1:9" ht="14.65">
      <c r="A1" s="69" t="s">
        <v>149</v>
      </c>
    </row>
    <row r="2" spans="1:9" ht="15">
      <c r="E2" s="70" t="s">
        <v>127</v>
      </c>
    </row>
    <row r="3" spans="1:9">
      <c r="E3" s="6"/>
    </row>
    <row r="4" spans="1:9">
      <c r="A4" s="8"/>
      <c r="B4" s="7" t="s">
        <v>128</v>
      </c>
      <c r="C4" s="7" t="s">
        <v>129</v>
      </c>
      <c r="D4" s="7" t="s">
        <v>130</v>
      </c>
      <c r="E4" s="7" t="s">
        <v>83</v>
      </c>
    </row>
    <row r="5" spans="1:9" s="26" customFormat="1" ht="14.25">
      <c r="A5" s="58" t="s">
        <v>150</v>
      </c>
      <c r="B5" s="10">
        <v>9.8651123480000003</v>
      </c>
      <c r="C5" s="10">
        <v>1.060162912</v>
      </c>
      <c r="D5" s="10">
        <v>6.6098848840000004</v>
      </c>
      <c r="E5" s="10">
        <v>8.3319712970000008</v>
      </c>
      <c r="F5" s="52"/>
      <c r="G5" s="52"/>
      <c r="H5" s="52"/>
      <c r="I5" s="52"/>
    </row>
    <row r="6" spans="1:9" s="26" customFormat="1">
      <c r="A6" s="8" t="s">
        <v>151</v>
      </c>
      <c r="B6" s="10">
        <v>52.284164066000002</v>
      </c>
      <c r="C6" s="10">
        <v>30.264145217999999</v>
      </c>
      <c r="D6" s="10">
        <v>21.635143513999999</v>
      </c>
      <c r="E6" s="10">
        <v>25.896787121999999</v>
      </c>
      <c r="F6" s="52"/>
      <c r="G6" s="52"/>
      <c r="H6" s="52"/>
      <c r="I6" s="52"/>
    </row>
    <row r="7" spans="1:9" s="26" customFormat="1">
      <c r="A7" s="59" t="s">
        <v>152</v>
      </c>
      <c r="B7" s="60">
        <v>34.840626592</v>
      </c>
      <c r="C7" s="60">
        <v>29.362606634999999</v>
      </c>
      <c r="D7" s="60">
        <v>17.108189410000001</v>
      </c>
      <c r="E7" s="60">
        <v>17.187219661</v>
      </c>
      <c r="F7" s="52"/>
      <c r="G7" s="52"/>
      <c r="H7" s="52"/>
      <c r="I7" s="52"/>
    </row>
    <row r="8" spans="1:9" s="26" customFormat="1" ht="14.25">
      <c r="A8" s="61" t="s">
        <v>153</v>
      </c>
      <c r="B8" s="10">
        <v>77.900481064000004</v>
      </c>
      <c r="C8" s="10">
        <v>66.623577624999996</v>
      </c>
      <c r="D8" s="10">
        <v>71.086784848999997</v>
      </c>
      <c r="E8" s="10">
        <v>57.200304377000002</v>
      </c>
      <c r="F8" s="52"/>
      <c r="G8" s="52"/>
      <c r="H8" s="52"/>
      <c r="I8" s="52"/>
    </row>
    <row r="9" spans="1:9" s="26" customFormat="1">
      <c r="A9" s="22" t="s">
        <v>154</v>
      </c>
      <c r="B9" s="23">
        <v>12.229042071</v>
      </c>
      <c r="C9" s="23">
        <v>10.445989410999999</v>
      </c>
      <c r="D9" s="23">
        <v>15.615243735</v>
      </c>
      <c r="E9" s="23">
        <v>9.4194292700000002</v>
      </c>
      <c r="F9" s="52"/>
    </row>
    <row r="10" spans="1:9" s="26" customFormat="1">
      <c r="A10" s="22"/>
      <c r="B10" s="23"/>
      <c r="C10" s="23"/>
      <c r="D10" s="23"/>
      <c r="E10" s="23"/>
      <c r="F10" s="52"/>
    </row>
    <row r="11" spans="1:9">
      <c r="A11" s="22" t="s">
        <v>62</v>
      </c>
      <c r="B11" s="21">
        <f>B9/B8</f>
        <v>0.15698288256978921</v>
      </c>
      <c r="C11" s="21">
        <f>C9/C8</f>
        <v>0.15679118089089561</v>
      </c>
      <c r="D11" s="21">
        <f>D9/D8</f>
        <v>0.2196645096295935</v>
      </c>
      <c r="E11" s="21">
        <f>E9/E8</f>
        <v>0.16467446060981997</v>
      </c>
      <c r="F11" s="21">
        <f>AVERAGE(B11:E11)</f>
        <v>0.17452825842502456</v>
      </c>
    </row>
    <row r="12" spans="1:9">
      <c r="A12" s="22" t="s">
        <v>59</v>
      </c>
      <c r="B12" s="21"/>
      <c r="C12" s="21">
        <f>C7/('Phụ lục 1. CĐKT'!C18+'Phụ lục 1. CĐKT'!B18)*2</f>
        <v>9.2945726038579937E-2</v>
      </c>
      <c r="D12" s="21">
        <f>D7/('Phụ lục 1. CĐKT'!D18+'Phụ lục 1. CĐKT'!C18)*2</f>
        <v>5.1595825677215552E-2</v>
      </c>
      <c r="E12" s="21">
        <f>E7/('Phụ lục 1. CĐKT'!E18+'Phụ lục 1. CĐKT'!D18)*2</f>
        <v>3.932764554360095E-2</v>
      </c>
      <c r="F12" s="21">
        <f>AVERAGE(B12:E12)</f>
        <v>6.1289732419798813E-2</v>
      </c>
    </row>
    <row r="13" spans="1:9">
      <c r="A13" s="22" t="s">
        <v>155</v>
      </c>
      <c r="B13" s="23">
        <f>B8+B7</f>
        <v>112.741107656</v>
      </c>
      <c r="C13" s="23">
        <f>C8+C7</f>
        <v>95.986184259999987</v>
      </c>
      <c r="D13" s="23">
        <f>D8+D7</f>
        <v>88.194974258999991</v>
      </c>
      <c r="E13" s="23">
        <f>E8+E7</f>
        <v>74.387524038000009</v>
      </c>
      <c r="F13" s="11"/>
    </row>
    <row r="14" spans="1:9">
      <c r="A14" s="22" t="s">
        <v>156</v>
      </c>
      <c r="B14" s="23">
        <f>B13-(B5-(B6-B7))</f>
        <v>120.319532782</v>
      </c>
      <c r="C14" s="23">
        <f>C13-(C5-(C6-C7))</f>
        <v>95.827559930999982</v>
      </c>
      <c r="D14" s="23">
        <f>D13-(D5-(D6-D7))</f>
        <v>86.112043478999993</v>
      </c>
      <c r="E14" s="23">
        <f>E13-(E5-(E6-E7))</f>
        <v>74.765120202000006</v>
      </c>
      <c r="F14" s="11"/>
    </row>
    <row r="15" spans="1:9">
      <c r="A15" s="11"/>
      <c r="B15" s="11"/>
      <c r="C15" s="11"/>
      <c r="D15" s="11"/>
      <c r="E15" s="11"/>
      <c r="F15" s="11"/>
    </row>
    <row r="16" spans="1:9">
      <c r="A16" s="12"/>
      <c r="B16" s="11"/>
      <c r="C16" s="11"/>
      <c r="D16" s="11"/>
      <c r="E16" s="11"/>
      <c r="F16" s="11"/>
    </row>
    <row r="17" spans="1:6 16384:16384">
      <c r="A17" s="11"/>
      <c r="B17" s="11"/>
      <c r="C17" s="11"/>
      <c r="D17" s="11"/>
      <c r="E17" s="11"/>
      <c r="F17" s="11"/>
    </row>
    <row r="18" spans="1:6 16384:16384">
      <c r="A18" s="11"/>
      <c r="B18" s="11"/>
      <c r="C18" s="11"/>
      <c r="D18" s="11"/>
      <c r="E18" s="11"/>
      <c r="F18" s="11"/>
    </row>
    <row r="19" spans="1:6 16384:16384">
      <c r="A19" s="11"/>
      <c r="B19" s="11"/>
      <c r="C19" s="11"/>
      <c r="D19" s="11"/>
      <c r="E19" s="11"/>
      <c r="F19" s="11"/>
    </row>
    <row r="20" spans="1:6 16384:16384">
      <c r="A20" s="11"/>
      <c r="B20" s="11"/>
      <c r="C20" s="11"/>
      <c r="D20" s="11"/>
      <c r="E20" s="11"/>
      <c r="F20" s="11"/>
    </row>
    <row r="21" spans="1:6 16384:16384">
      <c r="A21" s="11"/>
      <c r="B21" s="11"/>
      <c r="C21" s="11"/>
      <c r="D21" s="11"/>
      <c r="E21" s="11"/>
      <c r="F21" s="11"/>
    </row>
    <row r="22" spans="1:6 16384:16384">
      <c r="A22" s="11"/>
      <c r="B22" s="11"/>
      <c r="C22" s="11"/>
      <c r="D22" s="11"/>
      <c r="E22" s="11"/>
      <c r="F22" s="11"/>
    </row>
    <row r="23" spans="1:6 16384:16384">
      <c r="A23" s="11"/>
      <c r="B23" s="11"/>
      <c r="C23" s="11"/>
      <c r="D23" s="11"/>
      <c r="E23" s="11"/>
      <c r="F23" s="11"/>
    </row>
    <row r="24" spans="1:6 16384:16384">
      <c r="A24" s="11"/>
      <c r="B24" s="11"/>
      <c r="C24" s="11"/>
      <c r="D24" s="11"/>
      <c r="E24" s="11"/>
      <c r="F24" s="11"/>
    </row>
    <row r="25" spans="1:6 16384:16384">
      <c r="A25" s="11"/>
      <c r="B25" s="11"/>
      <c r="C25" s="11"/>
      <c r="D25" s="11"/>
      <c r="E25" s="11"/>
      <c r="F25" s="11"/>
    </row>
    <row r="26" spans="1:6 16384:16384">
      <c r="A26" s="12"/>
      <c r="B26" s="11"/>
      <c r="C26" s="11"/>
      <c r="D26" s="11"/>
      <c r="E26" s="11"/>
      <c r="F26" s="11"/>
    </row>
    <row r="27" spans="1:6 16384:16384">
      <c r="A27" s="11"/>
      <c r="C27" s="11"/>
      <c r="D27" s="11"/>
      <c r="E27" s="11"/>
      <c r="F27" s="11"/>
    </row>
    <row r="28" spans="1:6 16384:16384">
      <c r="A28" s="11"/>
      <c r="B28" s="11"/>
      <c r="C28" s="11"/>
      <c r="D28" s="11"/>
      <c r="E28" s="11"/>
      <c r="F28" s="11"/>
    </row>
    <row r="29" spans="1:6 16384:16384">
      <c r="A29" s="11"/>
      <c r="B29" s="11"/>
      <c r="C29" s="11"/>
      <c r="D29" s="11"/>
      <c r="E29" s="11"/>
      <c r="F29" s="11"/>
    </row>
    <row r="30" spans="1:6 16384:16384">
      <c r="A30" s="12"/>
      <c r="B30" s="11"/>
      <c r="C30" s="11"/>
      <c r="D30" s="11"/>
      <c r="E30" s="11"/>
      <c r="F30" s="11"/>
      <c r="XFD30" s="11"/>
    </row>
    <row r="31" spans="1:6 16384:16384">
      <c r="A31" s="11"/>
      <c r="B31" s="11"/>
      <c r="C31" s="11"/>
      <c r="D31" s="11"/>
      <c r="E31" s="11"/>
      <c r="F31" s="11"/>
    </row>
    <row r="32" spans="1:6 16384:16384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/>
      <c r="C35" s="11"/>
      <c r="D35" s="11"/>
      <c r="E35" s="11"/>
      <c r="F35" s="11"/>
    </row>
    <row r="36" spans="1:6">
      <c r="A36" s="11"/>
      <c r="B36" s="11"/>
      <c r="C36" s="11"/>
      <c r="D36" s="11"/>
      <c r="E36" s="11"/>
      <c r="F36" s="11"/>
    </row>
    <row r="37" spans="1:6">
      <c r="A37" s="11"/>
      <c r="B37" s="11"/>
      <c r="C37" s="11"/>
      <c r="D37" s="11"/>
      <c r="E37" s="11"/>
      <c r="F37" s="11"/>
    </row>
    <row r="38" spans="1:6">
      <c r="A38" s="11"/>
      <c r="B38" s="11"/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11"/>
      <c r="C40" s="11"/>
      <c r="D40" s="11"/>
      <c r="E40" s="11"/>
      <c r="F40" s="11"/>
    </row>
    <row r="41" spans="1:6">
      <c r="A41" s="11"/>
      <c r="B41" s="11"/>
      <c r="C41" s="11"/>
      <c r="D41" s="11"/>
      <c r="E41" s="11"/>
      <c r="F41" s="11"/>
    </row>
    <row r="42" spans="1:6">
      <c r="A42" s="11"/>
      <c r="B42" s="11"/>
      <c r="C42" s="11"/>
      <c r="D42" s="11"/>
      <c r="E42" s="11"/>
      <c r="F42" s="11"/>
    </row>
    <row r="43" spans="1:6">
      <c r="A43" s="11"/>
      <c r="B43" s="11"/>
      <c r="C43" s="11"/>
      <c r="D43" s="11"/>
      <c r="E43" s="11"/>
      <c r="F43" s="11"/>
    </row>
    <row r="44" spans="1:6">
      <c r="A44" s="11"/>
      <c r="B44" s="11"/>
      <c r="C44" s="11"/>
      <c r="D44" s="11"/>
      <c r="E44" s="11"/>
      <c r="F44" s="11"/>
    </row>
    <row r="45" spans="1:6">
      <c r="A45" s="11"/>
      <c r="B45" s="11"/>
      <c r="C45" s="11"/>
      <c r="D45" s="11"/>
      <c r="E45" s="11"/>
      <c r="F45" s="11"/>
    </row>
    <row r="46" spans="1:6">
      <c r="A46" s="11"/>
      <c r="B46" s="11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  <row r="49" spans="1:6">
      <c r="A49" s="11"/>
      <c r="B49" s="11"/>
      <c r="C49" s="11"/>
      <c r="D49" s="11"/>
      <c r="E49" s="11"/>
      <c r="F49" s="11"/>
    </row>
    <row r="50" spans="1:6">
      <c r="A50" s="11"/>
      <c r="B50" s="11"/>
      <c r="C50" s="11"/>
      <c r="D50" s="11"/>
      <c r="E50" s="11"/>
      <c r="F50" s="11"/>
    </row>
    <row r="51" spans="1:6">
      <c r="A51" s="11"/>
      <c r="B51" s="11"/>
      <c r="C51" s="11"/>
      <c r="D51" s="11"/>
      <c r="E51" s="11"/>
      <c r="F51" s="11"/>
    </row>
    <row r="52" spans="1:6">
      <c r="A52" s="11"/>
      <c r="B52" s="11"/>
      <c r="C52" s="11"/>
      <c r="D52" s="11"/>
      <c r="E52" s="11"/>
      <c r="F52" s="11"/>
    </row>
    <row r="53" spans="1:6">
      <c r="A53" s="11"/>
      <c r="B53" s="11"/>
      <c r="C53" s="11"/>
      <c r="D53" s="11"/>
      <c r="E53" s="11"/>
      <c r="F53" s="11"/>
    </row>
    <row r="54" spans="1:6">
      <c r="A54" s="11"/>
      <c r="B54" s="11"/>
      <c r="C54" s="11"/>
      <c r="D54" s="11"/>
      <c r="E54" s="11"/>
      <c r="F54" s="11"/>
    </row>
    <row r="55" spans="1:6">
      <c r="A55" s="11"/>
      <c r="B55" s="11"/>
      <c r="C55" s="11"/>
      <c r="D55" s="11"/>
      <c r="E55" s="11"/>
      <c r="F55" s="11"/>
    </row>
    <row r="56" spans="1:6">
      <c r="A56" s="11"/>
      <c r="B56" s="11"/>
      <c r="C56" s="11"/>
      <c r="D56" s="11"/>
      <c r="E56" s="11"/>
      <c r="F56" s="11"/>
    </row>
    <row r="57" spans="1:6">
      <c r="A57" s="11"/>
      <c r="B57" s="11"/>
      <c r="C57" s="11"/>
      <c r="D57" s="11"/>
      <c r="E57" s="11"/>
      <c r="F57" s="11"/>
    </row>
    <row r="58" spans="1:6">
      <c r="A58" s="11"/>
      <c r="B58" s="11"/>
      <c r="C58" s="11"/>
      <c r="D58" s="11"/>
      <c r="E58" s="11"/>
      <c r="F58" s="11"/>
    </row>
    <row r="59" spans="1:6">
      <c r="A59" s="11"/>
      <c r="B59" s="11"/>
      <c r="C59" s="11"/>
      <c r="D59" s="11"/>
      <c r="E59" s="11"/>
      <c r="F59" s="11"/>
    </row>
    <row r="60" spans="1:6">
      <c r="A60" s="11"/>
      <c r="B60" s="11"/>
      <c r="C60" s="11"/>
      <c r="D60" s="11"/>
      <c r="E60" s="11"/>
      <c r="F60" s="11"/>
    </row>
    <row r="61" spans="1:6">
      <c r="A61" s="11"/>
      <c r="B61" s="11"/>
      <c r="C61" s="11"/>
      <c r="D61" s="11"/>
      <c r="E61" s="11"/>
      <c r="F61" s="11"/>
    </row>
    <row r="62" spans="1:6">
      <c r="A62" s="11"/>
      <c r="B62" s="11"/>
      <c r="C62" s="11"/>
      <c r="D62" s="11"/>
      <c r="E62" s="11"/>
      <c r="F62" s="11"/>
    </row>
    <row r="63" spans="1:6">
      <c r="A63" s="11"/>
      <c r="B63" s="11"/>
      <c r="C63" s="11"/>
      <c r="D63" s="11"/>
      <c r="E63" s="11"/>
      <c r="F63" s="11"/>
    </row>
    <row r="64" spans="1:6">
      <c r="A64" s="11"/>
      <c r="B64" s="11"/>
      <c r="C64" s="11"/>
      <c r="D64" s="11"/>
      <c r="E64" s="11"/>
      <c r="F64" s="11"/>
    </row>
    <row r="65" spans="1:6">
      <c r="A65" s="11"/>
      <c r="B65" s="11"/>
      <c r="C65" s="11"/>
      <c r="D65" s="11"/>
      <c r="E65" s="11"/>
      <c r="F65" s="11"/>
    </row>
    <row r="66" spans="1:6">
      <c r="A66" s="11"/>
      <c r="B66" s="11"/>
      <c r="C66" s="11"/>
      <c r="D66" s="11"/>
      <c r="E66" s="11"/>
      <c r="F66" s="11"/>
    </row>
    <row r="67" spans="1:6">
      <c r="A67" s="11"/>
      <c r="B67" s="11"/>
      <c r="C67" s="11"/>
      <c r="D67" s="11"/>
      <c r="E67" s="11"/>
      <c r="F67" s="11"/>
    </row>
    <row r="68" spans="1:6">
      <c r="A68" s="11"/>
      <c r="B68" s="11"/>
      <c r="C68" s="11"/>
      <c r="D68" s="11"/>
      <c r="E68" s="11"/>
      <c r="F68" s="11"/>
    </row>
    <row r="69" spans="1:6">
      <c r="A69" s="11"/>
      <c r="B69" s="11"/>
      <c r="C69" s="11"/>
      <c r="D69" s="11"/>
      <c r="E69" s="11"/>
      <c r="F69" s="11"/>
    </row>
    <row r="70" spans="1:6">
      <c r="A70" s="11"/>
      <c r="B70" s="11"/>
      <c r="C70" s="11"/>
      <c r="D70" s="11"/>
      <c r="E70" s="11"/>
      <c r="F70" s="11"/>
    </row>
    <row r="71" spans="1:6">
      <c r="A71" s="11"/>
      <c r="B71" s="11"/>
      <c r="C71" s="11"/>
      <c r="D71" s="11"/>
      <c r="E71" s="11"/>
      <c r="F71" s="11"/>
    </row>
    <row r="72" spans="1:6">
      <c r="A72" s="11"/>
      <c r="B72" s="11"/>
      <c r="C72" s="11"/>
      <c r="D72" s="11"/>
      <c r="E72" s="11"/>
      <c r="F72" s="11"/>
    </row>
    <row r="73" spans="1:6">
      <c r="A73" s="11"/>
      <c r="B73" s="11"/>
      <c r="C73" s="11"/>
      <c r="D73" s="11"/>
      <c r="E73" s="11"/>
      <c r="F73" s="11"/>
    </row>
    <row r="74" spans="1:6">
      <c r="A74" s="11"/>
      <c r="B74" s="11"/>
      <c r="C74" s="11"/>
      <c r="D74" s="11"/>
      <c r="E74" s="11"/>
      <c r="F74" s="11"/>
    </row>
    <row r="75" spans="1:6">
      <c r="A75" s="11"/>
      <c r="B75" s="11"/>
      <c r="C75" s="11"/>
      <c r="D75" s="11"/>
      <c r="E75" s="11"/>
      <c r="F75" s="11"/>
    </row>
    <row r="76" spans="1:6">
      <c r="A76" s="11"/>
      <c r="B76" s="11"/>
      <c r="C76" s="11"/>
      <c r="D76" s="11"/>
      <c r="E76" s="11"/>
      <c r="F76" s="11"/>
    </row>
    <row r="77" spans="1:6">
      <c r="A77" s="11"/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workbookViewId="0">
      <selection activeCell="F2" sqref="F2"/>
    </sheetView>
  </sheetViews>
  <sheetFormatPr defaultColWidth="9.140625" defaultRowHeight="13.9"/>
  <cols>
    <col min="1" max="1" width="4.140625" style="5" bestFit="1" customWidth="1"/>
    <col min="2" max="2" width="48.7109375" style="5" bestFit="1" customWidth="1"/>
    <col min="3" max="3" width="9.42578125" style="5" customWidth="1"/>
    <col min="4" max="4" width="10.85546875" style="5" customWidth="1"/>
    <col min="5" max="5" width="12.140625" style="5" customWidth="1"/>
    <col min="6" max="6" width="11.7109375" style="5" customWidth="1"/>
    <col min="7" max="7" width="13" style="5" customWidth="1"/>
    <col min="8" max="16384" width="9.140625" style="5"/>
  </cols>
  <sheetData>
    <row r="1" spans="1:10" ht="14.65">
      <c r="B1" s="69" t="s">
        <v>157</v>
      </c>
    </row>
    <row r="2" spans="1:10" ht="15">
      <c r="F2" s="70" t="s">
        <v>127</v>
      </c>
    </row>
    <row r="3" spans="1:10" ht="15" customHeight="1">
      <c r="A3" s="13"/>
      <c r="B3" s="13"/>
      <c r="C3" s="7" t="s">
        <v>128</v>
      </c>
      <c r="D3" s="7" t="s">
        <v>129</v>
      </c>
      <c r="E3" s="7" t="s">
        <v>130</v>
      </c>
      <c r="F3" s="7" t="s">
        <v>83</v>
      </c>
    </row>
    <row r="4" spans="1:10" ht="15" customHeight="1">
      <c r="A4" s="13"/>
      <c r="B4" s="13" t="s">
        <v>158</v>
      </c>
      <c r="C4" s="7"/>
      <c r="D4" s="7"/>
      <c r="E4" s="7"/>
      <c r="F4" s="7"/>
    </row>
    <row r="5" spans="1:10">
      <c r="A5" s="62" t="s">
        <v>159</v>
      </c>
      <c r="B5" s="62" t="s">
        <v>78</v>
      </c>
      <c r="C5" s="63">
        <v>34.064170375000003</v>
      </c>
      <c r="D5" s="63">
        <v>46.632888211999997</v>
      </c>
      <c r="E5" s="63">
        <v>48.746208768999999</v>
      </c>
      <c r="F5" s="63">
        <v>64.200062759000005</v>
      </c>
      <c r="G5" s="64">
        <f>AVERAGE(C5:F5)</f>
        <v>48.410832528750007</v>
      </c>
      <c r="H5" s="65"/>
      <c r="I5" s="65"/>
      <c r="J5" s="65"/>
    </row>
    <row r="6" spans="1:10">
      <c r="A6" s="66" t="s">
        <v>160</v>
      </c>
      <c r="B6" s="62" t="s">
        <v>79</v>
      </c>
      <c r="C6" s="67">
        <v>-96.820874721999999</v>
      </c>
      <c r="D6" s="63">
        <v>-64.806281122000001</v>
      </c>
      <c r="E6" s="67">
        <v>-207.15634366</v>
      </c>
      <c r="F6" s="63">
        <v>-109.290786977</v>
      </c>
      <c r="G6" s="64">
        <f>AVERAGE(C6:F6)</f>
        <v>-119.51857162025</v>
      </c>
      <c r="H6" s="65"/>
      <c r="I6" s="65"/>
      <c r="J6" s="65"/>
    </row>
    <row r="7" spans="1:10">
      <c r="A7" s="1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3"/>
  <sheetViews>
    <sheetView topLeftCell="A20" zoomScale="140" zoomScaleNormal="140" workbookViewId="0">
      <selection activeCell="E1" sqref="E1:M40"/>
    </sheetView>
  </sheetViews>
  <sheetFormatPr defaultColWidth="14.85546875" defaultRowHeight="14.25"/>
  <cols>
    <col min="2" max="3" width="14.85546875" style="27"/>
  </cols>
  <sheetData>
    <row r="1" spans="1:13" ht="14.65">
      <c r="A1" s="69" t="s">
        <v>161</v>
      </c>
    </row>
    <row r="2" spans="1:13" ht="15.4" thickBot="1">
      <c r="A2" s="28"/>
    </row>
    <row r="3" spans="1:13" s="32" customFormat="1" ht="15">
      <c r="A3" s="29" t="s">
        <v>162</v>
      </c>
      <c r="B3" s="30" t="s">
        <v>163</v>
      </c>
      <c r="C3" s="30" t="s">
        <v>164</v>
      </c>
      <c r="D3" s="31"/>
      <c r="E3"/>
      <c r="F3"/>
      <c r="G3"/>
      <c r="H3"/>
      <c r="I3"/>
      <c r="J3"/>
      <c r="K3"/>
      <c r="L3"/>
      <c r="M3"/>
    </row>
    <row r="4" spans="1:13" ht="15">
      <c r="A4" s="68">
        <v>1</v>
      </c>
      <c r="B4" s="34">
        <v>-3.8899999999999997E-2</v>
      </c>
      <c r="C4" s="34">
        <v>-9.1399999999999995E-2</v>
      </c>
      <c r="D4" s="35"/>
    </row>
    <row r="5" spans="1:13" ht="15">
      <c r="A5" s="68">
        <v>2</v>
      </c>
      <c r="B5" s="34">
        <v>4.2200000000000001E-2</v>
      </c>
      <c r="C5" s="34">
        <v>8.4599999999999995E-2</v>
      </c>
      <c r="D5" s="35"/>
    </row>
    <row r="6" spans="1:13" ht="15">
      <c r="A6" s="68">
        <v>3</v>
      </c>
      <c r="B6" s="34">
        <v>2.23E-2</v>
      </c>
      <c r="C6" s="34">
        <v>9.8500000000000004E-2</v>
      </c>
      <c r="D6" s="35"/>
    </row>
    <row r="7" spans="1:13" ht="15">
      <c r="A7" s="68">
        <v>4</v>
      </c>
      <c r="B7" s="34">
        <v>2.87E-2</v>
      </c>
      <c r="C7" s="34">
        <v>-8.0000000000000002E-3</v>
      </c>
      <c r="D7" s="35"/>
    </row>
    <row r="8" spans="1:13" ht="15">
      <c r="A8" s="68">
        <v>5</v>
      </c>
      <c r="B8" s="34">
        <v>3.1E-2</v>
      </c>
      <c r="C8" s="34">
        <v>0.1147</v>
      </c>
      <c r="D8" s="35"/>
    </row>
    <row r="9" spans="1:13" ht="15">
      <c r="A9" s="68">
        <v>6</v>
      </c>
      <c r="B9" s="34">
        <v>9.7000000000000003E-3</v>
      </c>
      <c r="C9" s="34">
        <v>-7.0000000000000001E-3</v>
      </c>
      <c r="D9" s="35"/>
    </row>
    <row r="10" spans="1:13" ht="15">
      <c r="A10" s="68">
        <v>7</v>
      </c>
      <c r="B10" s="34">
        <v>2.0799999999999999E-2</v>
      </c>
      <c r="C10" s="34">
        <v>1.43E-2</v>
      </c>
      <c r="D10" s="35"/>
    </row>
    <row r="11" spans="1:13" ht="15">
      <c r="A11" s="68">
        <v>8</v>
      </c>
      <c r="B11" s="34">
        <v>-6.1999999999999998E-3</v>
      </c>
      <c r="C11" s="34">
        <v>-4.2500000000000003E-2</v>
      </c>
      <c r="D11" s="36"/>
    </row>
    <row r="12" spans="1:13" ht="15">
      <c r="A12" s="68">
        <v>9</v>
      </c>
      <c r="B12" s="34">
        <v>0.1028</v>
      </c>
      <c r="C12" s="34">
        <v>4.4400000000000002E-2</v>
      </c>
      <c r="D12" s="36"/>
    </row>
    <row r="13" spans="1:13" ht="15">
      <c r="A13" s="68">
        <v>10</v>
      </c>
      <c r="B13" s="34">
        <v>5.3800000000000001E-2</v>
      </c>
      <c r="C13" s="34">
        <v>0.03</v>
      </c>
      <c r="D13" s="36"/>
    </row>
    <row r="14" spans="1:13" ht="15">
      <c r="A14" s="68">
        <v>11</v>
      </c>
      <c r="B14" s="34">
        <v>8.6999999999999994E-3</v>
      </c>
      <c r="C14" s="34">
        <v>0.03</v>
      </c>
      <c r="D14" s="36"/>
    </row>
    <row r="15" spans="1:13" ht="15">
      <c r="A15" s="68">
        <v>12</v>
      </c>
      <c r="B15" s="34">
        <v>-2.29E-2</v>
      </c>
      <c r="C15" s="34">
        <v>-1.41E-2</v>
      </c>
      <c r="D15" s="36"/>
    </row>
    <row r="16" spans="1:13" ht="15">
      <c r="A16" s="68">
        <v>13</v>
      </c>
      <c r="B16" s="34">
        <v>-2.76E-2</v>
      </c>
      <c r="C16" s="34">
        <v>-0.1007</v>
      </c>
      <c r="D16" s="36"/>
    </row>
    <row r="17" spans="1:4" ht="15">
      <c r="A17" s="68">
        <v>14</v>
      </c>
      <c r="B17" s="34">
        <v>9.2499999999999999E-2</v>
      </c>
      <c r="C17" s="34">
        <v>8.0600000000000005E-2</v>
      </c>
      <c r="D17" s="36"/>
    </row>
    <row r="18" spans="1:4" ht="15">
      <c r="A18" s="68">
        <v>15</v>
      </c>
      <c r="B18" s="34">
        <v>-7.1900000000000006E-2</v>
      </c>
      <c r="C18" s="34">
        <v>-5.0000000000000001E-4</v>
      </c>
      <c r="D18" s="36"/>
    </row>
    <row r="19" spans="1:4" ht="15">
      <c r="A19" s="68">
        <v>16</v>
      </c>
      <c r="B19" s="34">
        <v>6.8099999999999994E-2</v>
      </c>
      <c r="C19" s="34">
        <v>-1.04E-2</v>
      </c>
      <c r="D19" s="36"/>
    </row>
    <row r="20" spans="1:4" ht="15">
      <c r="A20" s="68">
        <v>17</v>
      </c>
      <c r="B20" s="34">
        <v>-5.9499999999999997E-2</v>
      </c>
      <c r="C20" s="34">
        <v>-5.3999999999999999E-2</v>
      </c>
      <c r="D20" s="36"/>
    </row>
    <row r="21" spans="1:4" ht="15">
      <c r="A21" s="68">
        <v>18</v>
      </c>
      <c r="B21" s="34">
        <v>3.3999999999999998E-3</v>
      </c>
      <c r="C21" s="34">
        <v>0</v>
      </c>
      <c r="D21" s="36"/>
    </row>
    <row r="22" spans="1:4" ht="15">
      <c r="A22" s="68">
        <v>19</v>
      </c>
      <c r="B22" s="34">
        <v>-5.7000000000000002E-2</v>
      </c>
      <c r="C22" s="34">
        <v>-5.7099999999999998E-2</v>
      </c>
      <c r="D22" s="37"/>
    </row>
    <row r="23" spans="1:4" ht="15">
      <c r="A23" s="68">
        <v>20</v>
      </c>
      <c r="B23" s="34">
        <v>-3.6999999999999998E-2</v>
      </c>
      <c r="C23" s="34">
        <v>-3.5499999999999997E-2</v>
      </c>
      <c r="D23" s="36"/>
    </row>
    <row r="24" spans="1:4" ht="15">
      <c r="A24" s="68">
        <v>21</v>
      </c>
      <c r="B24" s="34">
        <v>5.5800000000000002E-2</v>
      </c>
      <c r="C24" s="34">
        <v>8.8999999999999996E-2</v>
      </c>
      <c r="D24" s="36"/>
    </row>
    <row r="25" spans="1:4" ht="15">
      <c r="A25" s="68">
        <v>22</v>
      </c>
      <c r="B25" s="34">
        <v>7.9500000000000001E-2</v>
      </c>
      <c r="C25" s="34">
        <v>0.18</v>
      </c>
      <c r="D25" s="36"/>
    </row>
    <row r="26" spans="1:4" ht="15">
      <c r="A26" s="68">
        <v>23</v>
      </c>
      <c r="B26" s="34">
        <v>-5.6300000000000003E-2</v>
      </c>
      <c r="C26" s="34">
        <v>5.0799999999999998E-2</v>
      </c>
      <c r="D26" s="36"/>
    </row>
    <row r="27" spans="1:4" ht="15">
      <c r="A27" s="68">
        <v>24</v>
      </c>
      <c r="B27" s="34">
        <v>1.0200000000000001E-2</v>
      </c>
      <c r="C27" s="34">
        <v>3.2300000000000002E-2</v>
      </c>
      <c r="D27" s="36"/>
    </row>
    <row r="28" spans="1:4" ht="15">
      <c r="A28" s="68">
        <v>25</v>
      </c>
      <c r="B28" s="34">
        <v>-5.8299999999999998E-2</v>
      </c>
      <c r="C28" s="34">
        <v>-9.3700000000000006E-2</v>
      </c>
      <c r="D28" s="36"/>
    </row>
    <row r="29" spans="1:4" ht="15">
      <c r="A29" s="68">
        <v>26</v>
      </c>
      <c r="B29" s="34">
        <v>2.5899999999999999E-2</v>
      </c>
      <c r="C29" s="34">
        <v>0.10340000000000001</v>
      </c>
      <c r="D29" s="36"/>
    </row>
    <row r="30" spans="1:4" ht="15">
      <c r="A30" s="68">
        <v>27</v>
      </c>
      <c r="B30" s="34">
        <v>2.86E-2</v>
      </c>
      <c r="C30" s="34">
        <v>3.8399999999999997E-2</v>
      </c>
      <c r="D30" s="36"/>
    </row>
    <row r="31" spans="1:4" ht="15">
      <c r="A31" s="68">
        <v>28</v>
      </c>
      <c r="B31" s="34">
        <v>-6.9900000000000004E-2</v>
      </c>
      <c r="C31" s="34">
        <v>-1.8499999999999999E-2</v>
      </c>
      <c r="D31" s="36"/>
    </row>
    <row r="32" spans="1:4" ht="15">
      <c r="A32" s="68">
        <v>29</v>
      </c>
      <c r="B32" s="34">
        <v>2.0400000000000001E-2</v>
      </c>
      <c r="C32" s="34">
        <v>1.89E-2</v>
      </c>
      <c r="D32" s="36"/>
    </row>
    <row r="33" spans="1:4" ht="15">
      <c r="A33" s="68">
        <v>30</v>
      </c>
      <c r="B33" s="34">
        <v>3.3E-3</v>
      </c>
      <c r="C33" s="34">
        <v>4.6899999999999997E-2</v>
      </c>
      <c r="D33" s="36"/>
    </row>
    <row r="34" spans="1:4">
      <c r="A34" s="68">
        <v>31</v>
      </c>
      <c r="B34" s="34">
        <v>6.6199999999999995E-2</v>
      </c>
      <c r="C34" s="34">
        <v>3.7400000000000003E-2</v>
      </c>
    </row>
    <row r="35" spans="1:4">
      <c r="A35" s="68">
        <v>32</v>
      </c>
      <c r="B35" s="34">
        <v>3.3500000000000002E-2</v>
      </c>
      <c r="C35" s="34">
        <v>2.1600000000000001E-2</v>
      </c>
    </row>
    <row r="36" spans="1:4">
      <c r="A36" s="68">
        <v>33</v>
      </c>
      <c r="B36" s="34">
        <v>2.23E-2</v>
      </c>
      <c r="C36" s="34">
        <v>7.1999999999999998E-3</v>
      </c>
    </row>
    <row r="37" spans="1:4">
      <c r="A37" s="68">
        <v>34</v>
      </c>
      <c r="B37" s="34">
        <v>2.7699999999999999E-2</v>
      </c>
      <c r="C37" s="34">
        <v>5.3E-3</v>
      </c>
    </row>
    <row r="38" spans="1:4">
      <c r="A38" s="68">
        <v>35</v>
      </c>
      <c r="B38" s="34">
        <v>4.0800000000000003E-2</v>
      </c>
      <c r="C38" s="34">
        <v>1.21E-2</v>
      </c>
    </row>
    <row r="39" spans="1:4">
      <c r="A39" s="68">
        <v>36</v>
      </c>
      <c r="B39" s="34">
        <v>3.4500000000000003E-2</v>
      </c>
      <c r="C39" s="34">
        <v>3.6499999999999998E-2</v>
      </c>
    </row>
    <row r="40" spans="1:4">
      <c r="A40" s="68">
        <v>37</v>
      </c>
      <c r="B40" s="34">
        <v>4.87E-2</v>
      </c>
      <c r="C40" s="34">
        <v>2.7099999999999999E-2</v>
      </c>
    </row>
    <row r="41" spans="1:4">
      <c r="A41" s="68">
        <v>38</v>
      </c>
      <c r="B41" s="34">
        <v>1.9400000000000001E-2</v>
      </c>
      <c r="C41" s="34">
        <v>1.8599999999999998E-2</v>
      </c>
    </row>
    <row r="42" spans="1:4">
      <c r="A42" s="68">
        <v>39</v>
      </c>
      <c r="B42" s="34">
        <v>3.1600000000000003E-2</v>
      </c>
      <c r="C42" s="34">
        <v>0.1205</v>
      </c>
    </row>
    <row r="43" spans="1:4">
      <c r="A43" s="68">
        <v>40</v>
      </c>
      <c r="B43" s="34">
        <v>3.4299999999999997E-2</v>
      </c>
      <c r="C43" s="34">
        <v>0.21840000000000001</v>
      </c>
    </row>
    <row r="44" spans="1:4">
      <c r="A44" s="68">
        <v>41</v>
      </c>
      <c r="B44" s="34">
        <v>1.6500000000000001E-2</v>
      </c>
      <c r="C44" s="34">
        <v>-0.10249999999999999</v>
      </c>
    </row>
    <row r="45" spans="1:4">
      <c r="A45" s="68">
        <v>42</v>
      </c>
      <c r="B45" s="34">
        <v>-1.4500000000000001E-2</v>
      </c>
      <c r="C45" s="34">
        <v>1.43E-2</v>
      </c>
    </row>
    <row r="46" spans="1:4">
      <c r="A46" s="68">
        <v>43</v>
      </c>
      <c r="B46" s="34">
        <v>-1.5900000000000001E-2</v>
      </c>
      <c r="C46" s="34">
        <v>-2.81E-2</v>
      </c>
    </row>
    <row r="47" spans="1:4">
      <c r="A47" s="68">
        <v>44</v>
      </c>
      <c r="B47" s="34">
        <v>-2.9999999999999997E-4</v>
      </c>
      <c r="C47" s="34">
        <v>-8.9899999999999994E-2</v>
      </c>
    </row>
    <row r="48" spans="1:4">
      <c r="A48" s="68">
        <v>45</v>
      </c>
      <c r="B48" s="34">
        <v>-9.0700000000000003E-2</v>
      </c>
      <c r="C48" s="34">
        <v>3.7199999999999997E-2</v>
      </c>
    </row>
    <row r="49" spans="1:3">
      <c r="A49" s="68">
        <v>46</v>
      </c>
      <c r="B49" s="34">
        <v>-3.7000000000000002E-3</v>
      </c>
      <c r="C49" s="34">
        <v>0</v>
      </c>
    </row>
    <row r="50" spans="1:3">
      <c r="A50" s="68">
        <v>47</v>
      </c>
      <c r="B50" s="34">
        <v>1.6199999999999999E-2</v>
      </c>
      <c r="C50" s="34">
        <v>9.0499999999999997E-2</v>
      </c>
    </row>
    <row r="51" spans="1:3">
      <c r="A51" s="68">
        <v>48</v>
      </c>
      <c r="B51" s="34">
        <v>-6.3E-3</v>
      </c>
      <c r="C51" s="34">
        <v>3.2800000000000003E-2</v>
      </c>
    </row>
    <row r="52" spans="1:3">
      <c r="A52" s="68">
        <v>49</v>
      </c>
      <c r="B52" s="34">
        <v>2.8000000000000001E-2</v>
      </c>
      <c r="C52" s="34">
        <v>2.0400000000000001E-2</v>
      </c>
    </row>
    <row r="53" spans="1:3">
      <c r="A53" s="68">
        <v>50</v>
      </c>
      <c r="B53" s="34">
        <v>5.2400000000000002E-2</v>
      </c>
      <c r="C53" s="34">
        <v>5.28E-2</v>
      </c>
    </row>
    <row r="54" spans="1:3">
      <c r="A54" s="33"/>
      <c r="B54" s="34"/>
      <c r="C54" s="34"/>
    </row>
    <row r="55" spans="1:3">
      <c r="A55" s="33"/>
      <c r="B55" s="34"/>
      <c r="C55" s="34"/>
    </row>
    <row r="56" spans="1:3">
      <c r="A56" s="33"/>
      <c r="B56" s="34"/>
      <c r="C56" s="34"/>
    </row>
    <row r="57" spans="1:3">
      <c r="A57" s="33"/>
      <c r="B57" s="34"/>
      <c r="C57" s="34"/>
    </row>
    <row r="58" spans="1:3">
      <c r="A58" s="33"/>
      <c r="B58" s="34"/>
      <c r="C58" s="34"/>
    </row>
    <row r="59" spans="1:3">
      <c r="A59" s="33"/>
      <c r="B59" s="34"/>
      <c r="C59" s="34"/>
    </row>
    <row r="60" spans="1:3">
      <c r="A60" s="33"/>
      <c r="B60" s="34"/>
      <c r="C60" s="34"/>
    </row>
    <row r="61" spans="1:3">
      <c r="A61" s="33"/>
      <c r="B61" s="34"/>
      <c r="C61" s="34"/>
    </row>
    <row r="62" spans="1:3">
      <c r="A62" s="33"/>
      <c r="B62" s="34"/>
      <c r="C62" s="34"/>
    </row>
    <row r="63" spans="1:3">
      <c r="A63" s="33"/>
      <c r="B63" s="34"/>
      <c r="C63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Surface</dc:creator>
  <cp:keywords/>
  <dc:description/>
  <cp:lastModifiedBy>Lê Thị Thu Ngân - Trung tâm Khảo thí</cp:lastModifiedBy>
  <cp:revision/>
  <dcterms:created xsi:type="dcterms:W3CDTF">2012-04-19T01:32:26Z</dcterms:created>
  <dcterms:modified xsi:type="dcterms:W3CDTF">2024-06-25T01:47:53Z</dcterms:modified>
  <cp:category/>
  <cp:contentStatus/>
</cp:coreProperties>
</file>