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F:\09. HK231\26. TAI CHINH NGAN HANG - KTC\DFB0550_HPTN_TAI CHINH DAU TU BAT DONG SAN_K26_TIEUL\LAN 1\"/>
    </mc:Choice>
  </mc:AlternateContent>
  <xr:revisionPtr revIDLastSave="0" documentId="13_ncr:8001_{5338BFD8-A7CE-45CF-B9CA-F5B2DFC45772}" xr6:coauthVersionLast="44" xr6:coauthVersionMax="47" xr10:uidLastSave="{00000000-0000-0000-0000-000000000000}"/>
  <bookViews>
    <workbookView xWindow="28680" yWindow="-120" windowWidth="29040" windowHeight="15720" activeTab="1" xr2:uid="{541CF381-8CAE-4804-B453-9B0D1F608770}"/>
  </bookViews>
  <sheets>
    <sheet name="Assumptions" sheetId="2" r:id="rId1"/>
    <sheet name="CF_TIPV" sheetId="3" r:id="rId2"/>
  </sheets>
  <externalReferences>
    <externalReference r:id="rId3"/>
  </externalReferences>
  <definedNames>
    <definedName name="_xlnm.Print_Area" localSheetId="0">Assumptions!$A$1:$U$233</definedName>
    <definedName name="_xlnm.Print_Area" localSheetId="1">CF_TIPV!$A$1:$AE$39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4" i="2"/>
  <c r="D14" i="3" l="1"/>
  <c r="K64" i="2"/>
  <c r="K114" i="2"/>
  <c r="M114" i="2"/>
  <c r="F37" i="2"/>
  <c r="F50" i="2"/>
  <c r="K108" i="2" l="1"/>
  <c r="K109" i="2" s="1"/>
  <c r="F49" i="2"/>
  <c r="F38" i="2"/>
  <c r="F44" i="2" s="1"/>
  <c r="K113" i="2"/>
  <c r="K110" i="2" l="1"/>
  <c r="K112" i="2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D8" i="3"/>
  <c r="K68" i="2"/>
  <c r="L66" i="2"/>
  <c r="K106" i="2" l="1"/>
  <c r="M106" i="2" s="1"/>
  <c r="K66" i="2" l="1"/>
  <c r="F27" i="2"/>
  <c r="AI9" i="3" l="1"/>
  <c r="B235" i="2" l="1"/>
  <c r="Q205" i="2" l="1"/>
  <c r="Q210" i="2"/>
  <c r="M68" i="3" l="1"/>
  <c r="C68" i="3" s="1"/>
  <c r="D65" i="3"/>
  <c r="E65" i="3" s="1"/>
  <c r="F65" i="3" s="1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59" i="3"/>
  <c r="B33" i="3"/>
  <c r="B32" i="3"/>
  <c r="B31" i="3"/>
  <c r="B30" i="3"/>
  <c r="B29" i="3"/>
  <c r="B28" i="3"/>
  <c r="B27" i="3"/>
  <c r="B26" i="3"/>
  <c r="B25" i="3"/>
  <c r="B24" i="3"/>
  <c r="B23" i="3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B241" i="2"/>
  <c r="B240" i="2"/>
  <c r="B239" i="2"/>
  <c r="B238" i="2"/>
  <c r="B237" i="2"/>
  <c r="B236" i="2"/>
  <c r="C233" i="2"/>
  <c r="S230" i="2"/>
  <c r="S242" i="2" s="1"/>
  <c r="R230" i="2"/>
  <c r="R242" i="2" s="1"/>
  <c r="P230" i="2"/>
  <c r="P242" i="2" s="1"/>
  <c r="O230" i="2"/>
  <c r="O242" i="2" s="1"/>
  <c r="N230" i="2"/>
  <c r="N242" i="2" s="1"/>
  <c r="M230" i="2"/>
  <c r="M242" i="2" s="1"/>
  <c r="L230" i="2"/>
  <c r="L242" i="2" s="1"/>
  <c r="K230" i="2"/>
  <c r="K242" i="2" s="1"/>
  <c r="J230" i="2"/>
  <c r="J242" i="2" s="1"/>
  <c r="I230" i="2"/>
  <c r="I242" i="2" s="1"/>
  <c r="H230" i="2"/>
  <c r="H242" i="2" s="1"/>
  <c r="G230" i="2"/>
  <c r="G242" i="2" s="1"/>
  <c r="F230" i="2"/>
  <c r="F242" i="2" s="1"/>
  <c r="E230" i="2"/>
  <c r="E242" i="2" s="1"/>
  <c r="D230" i="2"/>
  <c r="D242" i="2" s="1"/>
  <c r="S225" i="2"/>
  <c r="S241" i="2" s="1"/>
  <c r="R225" i="2"/>
  <c r="R241" i="2" s="1"/>
  <c r="P225" i="2"/>
  <c r="P241" i="2" s="1"/>
  <c r="O225" i="2"/>
  <c r="O241" i="2" s="1"/>
  <c r="N225" i="2"/>
  <c r="N241" i="2" s="1"/>
  <c r="M225" i="2"/>
  <c r="M241" i="2" s="1"/>
  <c r="L225" i="2"/>
  <c r="L241" i="2" s="1"/>
  <c r="K225" i="2"/>
  <c r="K241" i="2" s="1"/>
  <c r="J225" i="2"/>
  <c r="J241" i="2" s="1"/>
  <c r="I225" i="2"/>
  <c r="I241" i="2" s="1"/>
  <c r="H225" i="2"/>
  <c r="H241" i="2" s="1"/>
  <c r="G225" i="2"/>
  <c r="G241" i="2" s="1"/>
  <c r="F225" i="2"/>
  <c r="F241" i="2" s="1"/>
  <c r="E225" i="2"/>
  <c r="E241" i="2" s="1"/>
  <c r="D225" i="2"/>
  <c r="D241" i="2" s="1"/>
  <c r="S220" i="2"/>
  <c r="S240" i="2" s="1"/>
  <c r="R220" i="2"/>
  <c r="R240" i="2" s="1"/>
  <c r="P220" i="2"/>
  <c r="P240" i="2" s="1"/>
  <c r="O220" i="2"/>
  <c r="O240" i="2" s="1"/>
  <c r="N220" i="2"/>
  <c r="N240" i="2" s="1"/>
  <c r="M220" i="2"/>
  <c r="M240" i="2" s="1"/>
  <c r="L220" i="2"/>
  <c r="L240" i="2" s="1"/>
  <c r="K220" i="2"/>
  <c r="K240" i="2" s="1"/>
  <c r="J220" i="2"/>
  <c r="J240" i="2" s="1"/>
  <c r="I220" i="2"/>
  <c r="I240" i="2" s="1"/>
  <c r="H220" i="2"/>
  <c r="H240" i="2" s="1"/>
  <c r="G220" i="2"/>
  <c r="G240" i="2" s="1"/>
  <c r="F220" i="2"/>
  <c r="F240" i="2" s="1"/>
  <c r="E220" i="2"/>
  <c r="E240" i="2" s="1"/>
  <c r="D220" i="2"/>
  <c r="D240" i="2" s="1"/>
  <c r="S215" i="2"/>
  <c r="S239" i="2" s="1"/>
  <c r="R215" i="2"/>
  <c r="R239" i="2" s="1"/>
  <c r="P215" i="2"/>
  <c r="P239" i="2" s="1"/>
  <c r="O215" i="2"/>
  <c r="O239" i="2" s="1"/>
  <c r="N215" i="2"/>
  <c r="N239" i="2" s="1"/>
  <c r="M215" i="2"/>
  <c r="M239" i="2" s="1"/>
  <c r="L215" i="2"/>
  <c r="L239" i="2" s="1"/>
  <c r="K215" i="2"/>
  <c r="K239" i="2" s="1"/>
  <c r="J215" i="2"/>
  <c r="J239" i="2" s="1"/>
  <c r="I215" i="2"/>
  <c r="I239" i="2" s="1"/>
  <c r="H215" i="2"/>
  <c r="H239" i="2" s="1"/>
  <c r="G215" i="2"/>
  <c r="G239" i="2" s="1"/>
  <c r="F215" i="2"/>
  <c r="F239" i="2" s="1"/>
  <c r="E215" i="2"/>
  <c r="E239" i="2" s="1"/>
  <c r="D215" i="2"/>
  <c r="D239" i="2" s="1"/>
  <c r="S210" i="2"/>
  <c r="S238" i="2" s="1"/>
  <c r="R210" i="2"/>
  <c r="R238" i="2" s="1"/>
  <c r="P210" i="2"/>
  <c r="P238" i="2" s="1"/>
  <c r="O210" i="2"/>
  <c r="O238" i="2" s="1"/>
  <c r="N210" i="2"/>
  <c r="N238" i="2" s="1"/>
  <c r="M210" i="2"/>
  <c r="M238" i="2" s="1"/>
  <c r="L210" i="2"/>
  <c r="L238" i="2" s="1"/>
  <c r="K210" i="2"/>
  <c r="K238" i="2" s="1"/>
  <c r="J210" i="2"/>
  <c r="J238" i="2" s="1"/>
  <c r="I210" i="2"/>
  <c r="I238" i="2" s="1"/>
  <c r="H210" i="2"/>
  <c r="H238" i="2" s="1"/>
  <c r="G210" i="2"/>
  <c r="G238" i="2" s="1"/>
  <c r="F210" i="2"/>
  <c r="F238" i="2" s="1"/>
  <c r="E210" i="2"/>
  <c r="E238" i="2" s="1"/>
  <c r="S205" i="2"/>
  <c r="S237" i="2" s="1"/>
  <c r="R205" i="2"/>
  <c r="R237" i="2" s="1"/>
  <c r="P205" i="2"/>
  <c r="P237" i="2" s="1"/>
  <c r="O205" i="2"/>
  <c r="O237" i="2" s="1"/>
  <c r="N205" i="2"/>
  <c r="N237" i="2" s="1"/>
  <c r="M205" i="2"/>
  <c r="M237" i="2" s="1"/>
  <c r="L205" i="2"/>
  <c r="L237" i="2" s="1"/>
  <c r="K205" i="2"/>
  <c r="K237" i="2" s="1"/>
  <c r="J205" i="2"/>
  <c r="J237" i="2" s="1"/>
  <c r="I205" i="2"/>
  <c r="I237" i="2" s="1"/>
  <c r="H205" i="2"/>
  <c r="H237" i="2" s="1"/>
  <c r="G205" i="2"/>
  <c r="G237" i="2" s="1"/>
  <c r="F205" i="2"/>
  <c r="F237" i="2" s="1"/>
  <c r="E205" i="2"/>
  <c r="E237" i="2" s="1"/>
  <c r="D205" i="2"/>
  <c r="D237" i="2" s="1"/>
  <c r="S200" i="2"/>
  <c r="S236" i="2" s="1"/>
  <c r="R200" i="2"/>
  <c r="R236" i="2" s="1"/>
  <c r="P200" i="2"/>
  <c r="P236" i="2" s="1"/>
  <c r="O200" i="2"/>
  <c r="O236" i="2" s="1"/>
  <c r="N200" i="2"/>
  <c r="N236" i="2" s="1"/>
  <c r="M200" i="2"/>
  <c r="M236" i="2" s="1"/>
  <c r="L200" i="2"/>
  <c r="L236" i="2" s="1"/>
  <c r="K200" i="2"/>
  <c r="K236" i="2" s="1"/>
  <c r="J200" i="2"/>
  <c r="J236" i="2" s="1"/>
  <c r="I200" i="2"/>
  <c r="I236" i="2" s="1"/>
  <c r="H200" i="2"/>
  <c r="H236" i="2" s="1"/>
  <c r="G200" i="2"/>
  <c r="G236" i="2" s="1"/>
  <c r="F200" i="2"/>
  <c r="F236" i="2" s="1"/>
  <c r="E200" i="2"/>
  <c r="E236" i="2" s="1"/>
  <c r="D200" i="2"/>
  <c r="D236" i="2" s="1"/>
  <c r="S195" i="2"/>
  <c r="R195" i="2"/>
  <c r="Q195" i="2"/>
  <c r="Q235" i="2" s="1"/>
  <c r="P195" i="2"/>
  <c r="P235" i="2" s="1"/>
  <c r="O195" i="2"/>
  <c r="O235" i="2" s="1"/>
  <c r="N195" i="2"/>
  <c r="N235" i="2" s="1"/>
  <c r="M195" i="2"/>
  <c r="M235" i="2" s="1"/>
  <c r="L195" i="2"/>
  <c r="L235" i="2" s="1"/>
  <c r="K195" i="2"/>
  <c r="K235" i="2" s="1"/>
  <c r="J195" i="2"/>
  <c r="J235" i="2" s="1"/>
  <c r="I195" i="2"/>
  <c r="I235" i="2" s="1"/>
  <c r="H195" i="2"/>
  <c r="H235" i="2" s="1"/>
  <c r="G195" i="2"/>
  <c r="G235" i="2" s="1"/>
  <c r="F195" i="2"/>
  <c r="F235" i="2" s="1"/>
  <c r="E195" i="2"/>
  <c r="E235" i="2" s="1"/>
  <c r="D195" i="2"/>
  <c r="D235" i="2" s="1"/>
  <c r="N190" i="2"/>
  <c r="M190" i="2"/>
  <c r="L190" i="2"/>
  <c r="K190" i="2"/>
  <c r="J190" i="2"/>
  <c r="I190" i="2"/>
  <c r="H190" i="2"/>
  <c r="G190" i="2"/>
  <c r="F190" i="2"/>
  <c r="E190" i="2"/>
  <c r="D190" i="2"/>
  <c r="O186" i="2"/>
  <c r="O184" i="2"/>
  <c r="M138" i="2"/>
  <c r="K124" i="2"/>
  <c r="M124" i="2" s="1"/>
  <c r="O124" i="2" s="1"/>
  <c r="O107" i="2"/>
  <c r="M84" i="2"/>
  <c r="O83" i="2"/>
  <c r="N73" i="2"/>
  <c r="N71" i="2"/>
  <c r="N70" i="2"/>
  <c r="N69" i="2"/>
  <c r="M68" i="2"/>
  <c r="F51" i="2"/>
  <c r="F53" i="2" s="1"/>
  <c r="N243" i="2" l="1"/>
  <c r="E243" i="2"/>
  <c r="F243" i="2"/>
  <c r="J243" i="2"/>
  <c r="G243" i="2"/>
  <c r="K243" i="2"/>
  <c r="I243" i="2"/>
  <c r="L243" i="2"/>
  <c r="H243" i="2"/>
  <c r="M243" i="2"/>
  <c r="O243" i="2"/>
  <c r="P243" i="2"/>
  <c r="M66" i="2"/>
  <c r="M64" i="2" s="1"/>
  <c r="R235" i="2"/>
  <c r="R243" i="2" s="1"/>
  <c r="R231" i="2"/>
  <c r="D207" i="2"/>
  <c r="N64" i="2"/>
  <c r="N58" i="2" s="1"/>
  <c r="K125" i="2"/>
  <c r="K126" i="2" s="1"/>
  <c r="M126" i="2" s="1"/>
  <c r="O126" i="2" s="1"/>
  <c r="F231" i="2"/>
  <c r="S231" i="2"/>
  <c r="O231" i="2"/>
  <c r="C64" i="3"/>
  <c r="E66" i="3"/>
  <c r="D66" i="3"/>
  <c r="F66" i="3"/>
  <c r="G65" i="3"/>
  <c r="H65" i="3" s="1"/>
  <c r="I65" i="3" s="1"/>
  <c r="J65" i="3" s="1"/>
  <c r="K65" i="3" s="1"/>
  <c r="M113" i="2"/>
  <c r="T195" i="2"/>
  <c r="T235" i="2" s="1"/>
  <c r="Q200" i="2"/>
  <c r="Q236" i="2" s="1"/>
  <c r="E231" i="2"/>
  <c r="G231" i="2"/>
  <c r="S235" i="2"/>
  <c r="S243" i="2" s="1"/>
  <c r="H231" i="2"/>
  <c r="I231" i="2"/>
  <c r="J231" i="2"/>
  <c r="K231" i="2"/>
  <c r="L231" i="2"/>
  <c r="M231" i="2"/>
  <c r="N231" i="2"/>
  <c r="P231" i="2"/>
  <c r="M125" i="2" l="1"/>
  <c r="O125" i="2" s="1"/>
  <c r="O106" i="2" s="1"/>
  <c r="H66" i="3"/>
  <c r="H67" i="3" s="1"/>
  <c r="G66" i="3"/>
  <c r="D210" i="2"/>
  <c r="I66" i="3"/>
  <c r="I67" i="3" s="1"/>
  <c r="K66" i="3"/>
  <c r="K67" i="3" s="1"/>
  <c r="L65" i="3"/>
  <c r="J66" i="3"/>
  <c r="J67" i="3" s="1"/>
  <c r="T200" i="2"/>
  <c r="T236" i="2" s="1"/>
  <c r="Q237" i="2"/>
  <c r="L64" i="2" l="1"/>
  <c r="K119" i="2"/>
  <c r="D231" i="2"/>
  <c r="D238" i="2"/>
  <c r="D243" i="2" s="1"/>
  <c r="M65" i="3"/>
  <c r="L66" i="3"/>
  <c r="L67" i="3" s="1"/>
  <c r="Q212" i="2"/>
  <c r="Q238" i="2"/>
  <c r="T205" i="2"/>
  <c r="T237" i="2" s="1"/>
  <c r="Q213" i="2" l="1"/>
  <c r="Q214" i="2" s="1"/>
  <c r="Q216" i="2" s="1"/>
  <c r="N65" i="3"/>
  <c r="M66" i="3"/>
  <c r="M67" i="3" s="1"/>
  <c r="T210" i="2"/>
  <c r="T238" i="2" s="1"/>
  <c r="Q217" i="2" l="1"/>
  <c r="Q218" i="2" s="1"/>
  <c r="Q215" i="2"/>
  <c r="Q239" i="2" s="1"/>
  <c r="N66" i="3"/>
  <c r="N67" i="3" s="1"/>
  <c r="O65" i="3"/>
  <c r="T215" i="2"/>
  <c r="T239" i="2" s="1"/>
  <c r="Q219" i="2" l="1"/>
  <c r="O66" i="3"/>
  <c r="O67" i="3" s="1"/>
  <c r="P65" i="3"/>
  <c r="T224" i="2"/>
  <c r="T220" i="2"/>
  <c r="T240" i="2" s="1"/>
  <c r="Q221" i="2" l="1"/>
  <c r="Q220" i="2"/>
  <c r="Q240" i="2" s="1"/>
  <c r="Q65" i="3"/>
  <c r="P66" i="3"/>
  <c r="P67" i="3" s="1"/>
  <c r="T226" i="2"/>
  <c r="T227" i="2" s="1"/>
  <c r="T228" i="2" s="1"/>
  <c r="T229" i="2" s="1"/>
  <c r="T230" i="2" s="1"/>
  <c r="T225" i="2"/>
  <c r="T241" i="2" s="1"/>
  <c r="T243" i="2" s="1"/>
  <c r="Q222" i="2" l="1"/>
  <c r="T231" i="2"/>
  <c r="T242" i="2"/>
  <c r="R65" i="3"/>
  <c r="Q66" i="3"/>
  <c r="Q67" i="3" s="1"/>
  <c r="Q223" i="2" l="1"/>
  <c r="R66" i="3"/>
  <c r="R67" i="3" s="1"/>
  <c r="S65" i="3"/>
  <c r="Q224" i="2" l="1"/>
  <c r="T65" i="3"/>
  <c r="S66" i="3"/>
  <c r="S67" i="3" s="1"/>
  <c r="Q225" i="2" l="1"/>
  <c r="Q241" i="2" s="1"/>
  <c r="Q243" i="2" s="1"/>
  <c r="Q226" i="2"/>
  <c r="T66" i="3"/>
  <c r="T67" i="3" s="1"/>
  <c r="U65" i="3"/>
  <c r="Q227" i="2" l="1"/>
  <c r="V65" i="3"/>
  <c r="U66" i="3"/>
  <c r="U67" i="3" s="1"/>
  <c r="Q228" i="2" l="1"/>
  <c r="Q229" i="2" s="1"/>
  <c r="Q230" i="2" s="1"/>
  <c r="C56" i="3"/>
  <c r="V66" i="3"/>
  <c r="V67" i="3" s="1"/>
  <c r="W65" i="3"/>
  <c r="Q242" i="2" l="1"/>
  <c r="Q231" i="2"/>
  <c r="C58" i="3"/>
  <c r="D56" i="3"/>
  <c r="E56" i="3" s="1"/>
  <c r="F56" i="3" s="1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T56" i="3" s="1"/>
  <c r="U56" i="3" s="1"/>
  <c r="V56" i="3" s="1"/>
  <c r="W56" i="3" s="1"/>
  <c r="X56" i="3" s="1"/>
  <c r="Y56" i="3" s="1"/>
  <c r="Z56" i="3" s="1"/>
  <c r="AA56" i="3" s="1"/>
  <c r="AB56" i="3" s="1"/>
  <c r="AC56" i="3" s="1"/>
  <c r="AD56" i="3" s="1"/>
  <c r="AE56" i="3" s="1"/>
  <c r="AF56" i="3" s="1"/>
  <c r="AG56" i="3" s="1"/>
  <c r="AH56" i="3" s="1"/>
  <c r="AI56" i="3" s="1"/>
  <c r="X65" i="3"/>
  <c r="W66" i="3"/>
  <c r="V60" i="3" l="1"/>
  <c r="F60" i="3"/>
  <c r="X58" i="3"/>
  <c r="H58" i="3"/>
  <c r="U60" i="3"/>
  <c r="E60" i="3"/>
  <c r="W58" i="3"/>
  <c r="G58" i="3"/>
  <c r="T60" i="3"/>
  <c r="D60" i="3"/>
  <c r="V58" i="3"/>
  <c r="F58" i="3"/>
  <c r="AI60" i="3"/>
  <c r="S60" i="3"/>
  <c r="U58" i="3"/>
  <c r="E58" i="3"/>
  <c r="AH60" i="3"/>
  <c r="R60" i="3"/>
  <c r="T58" i="3"/>
  <c r="D58" i="3"/>
  <c r="AG60" i="3"/>
  <c r="Q60" i="3"/>
  <c r="AI58" i="3"/>
  <c r="S58" i="3"/>
  <c r="AF60" i="3"/>
  <c r="P60" i="3"/>
  <c r="AH58" i="3"/>
  <c r="R58" i="3"/>
  <c r="AE60" i="3"/>
  <c r="O60" i="3"/>
  <c r="AG58" i="3"/>
  <c r="Q58" i="3"/>
  <c r="AD60" i="3"/>
  <c r="N60" i="3"/>
  <c r="AF58" i="3"/>
  <c r="P58" i="3"/>
  <c r="AC60" i="3"/>
  <c r="M60" i="3"/>
  <c r="AE58" i="3"/>
  <c r="O58" i="3"/>
  <c r="AB60" i="3"/>
  <c r="L60" i="3"/>
  <c r="AD58" i="3"/>
  <c r="N58" i="3"/>
  <c r="AA60" i="3"/>
  <c r="K60" i="3"/>
  <c r="AC58" i="3"/>
  <c r="M58" i="3"/>
  <c r="Z60" i="3"/>
  <c r="J60" i="3"/>
  <c r="AB58" i="3"/>
  <c r="L58" i="3"/>
  <c r="Y60" i="3"/>
  <c r="I60" i="3"/>
  <c r="AA58" i="3"/>
  <c r="K58" i="3"/>
  <c r="X60" i="3"/>
  <c r="H60" i="3"/>
  <c r="Z58" i="3"/>
  <c r="J58" i="3"/>
  <c r="W60" i="3"/>
  <c r="G60" i="3"/>
  <c r="Y58" i="3"/>
  <c r="I58" i="3"/>
  <c r="W67" i="3"/>
  <c r="C66" i="3"/>
  <c r="Y65" i="3"/>
  <c r="X66" i="3"/>
  <c r="X67" i="3" s="1"/>
  <c r="Z65" i="3" l="1"/>
  <c r="Y66" i="3"/>
  <c r="Y67" i="3" s="1"/>
  <c r="AA65" i="3" l="1"/>
  <c r="Z66" i="3"/>
  <c r="Z67" i="3" s="1"/>
  <c r="AA66" i="3" l="1"/>
  <c r="AA67" i="3" s="1"/>
  <c r="AB65" i="3"/>
  <c r="AC65" i="3" l="1"/>
  <c r="AB66" i="3"/>
  <c r="AB67" i="3" s="1"/>
  <c r="AD65" i="3" l="1"/>
  <c r="AC66" i="3"/>
  <c r="AC67" i="3" s="1"/>
  <c r="AD66" i="3" l="1"/>
  <c r="AD67" i="3" s="1"/>
  <c r="AE65" i="3"/>
  <c r="AE66" i="3" l="1"/>
  <c r="AE67" i="3" s="1"/>
  <c r="AF65" i="3"/>
  <c r="AG65" i="3" l="1"/>
  <c r="AF66" i="3"/>
  <c r="AF67" i="3" s="1"/>
  <c r="AH65" i="3" l="1"/>
  <c r="AG66" i="3"/>
  <c r="AG67" i="3" s="1"/>
  <c r="AH66" i="3" l="1"/>
  <c r="AH67" i="3" s="1"/>
  <c r="AI65" i="3"/>
  <c r="AI66" i="3" s="1"/>
  <c r="AI67" i="3" s="1"/>
  <c r="C60" i="3" l="1"/>
  <c r="M112" i="2" l="1"/>
  <c r="M110" i="2" l="1"/>
  <c r="U83" i="2" l="1"/>
  <c r="X64" i="2"/>
  <c r="Y106" i="2"/>
  <c r="U186" i="2"/>
  <c r="U184" i="2"/>
  <c r="Y83" i="2"/>
  <c r="X83" i="2"/>
  <c r="Y64" i="2"/>
  <c r="U64" i="2"/>
  <c r="Y186" i="2"/>
  <c r="Y184" i="2"/>
  <c r="K123" i="2"/>
  <c r="K179" i="2"/>
  <c r="M179" i="2" s="1"/>
  <c r="U106" i="2"/>
  <c r="K111" i="2"/>
  <c r="M111" i="2" s="1"/>
  <c r="M109" i="2"/>
  <c r="M108" i="2"/>
  <c r="K137" i="2"/>
  <c r="M137" i="2" s="1"/>
  <c r="W186" i="2"/>
  <c r="W184" i="2"/>
  <c r="M115" i="2" l="1"/>
  <c r="K60" i="2"/>
  <c r="M60" i="2" s="1"/>
  <c r="K75" i="2" s="1"/>
  <c r="M75" i="2" s="1"/>
  <c r="M119" i="2"/>
  <c r="K159" i="2"/>
  <c r="M159" i="2" s="1"/>
  <c r="M123" i="2"/>
  <c r="K146" i="2"/>
  <c r="Y179" i="2"/>
  <c r="U179" i="2"/>
  <c r="W179" i="2"/>
  <c r="O179" i="2"/>
  <c r="W60" i="2" l="1"/>
  <c r="U60" i="2"/>
  <c r="Y60" i="2"/>
  <c r="W119" i="2"/>
  <c r="U119" i="2"/>
  <c r="Y119" i="2"/>
  <c r="Y75" i="2"/>
  <c r="U75" i="2"/>
  <c r="W75" i="2"/>
  <c r="W123" i="2"/>
  <c r="Y123" i="2"/>
  <c r="U123" i="2"/>
  <c r="O58" i="2"/>
  <c r="Y137" i="2"/>
  <c r="W137" i="2"/>
  <c r="U137" i="2"/>
  <c r="M146" i="2"/>
  <c r="K153" i="2"/>
  <c r="M153" i="2" s="1"/>
  <c r="Y159" i="2"/>
  <c r="W159" i="2"/>
  <c r="U159" i="2"/>
  <c r="M58" i="2" l="1"/>
  <c r="X184" i="2" s="1"/>
  <c r="Y153" i="2"/>
  <c r="W153" i="2"/>
  <c r="U153" i="2"/>
  <c r="Y146" i="2"/>
  <c r="W146" i="2"/>
  <c r="U146" i="2"/>
  <c r="U58" i="2" l="1"/>
  <c r="X146" i="2"/>
  <c r="X179" i="2"/>
  <c r="X159" i="2"/>
  <c r="X123" i="2"/>
  <c r="X153" i="2"/>
  <c r="X119" i="2"/>
  <c r="X75" i="2"/>
  <c r="X137" i="2"/>
  <c r="X60" i="2"/>
  <c r="F61" i="3"/>
  <c r="F69" i="3" s="1"/>
  <c r="X186" i="2"/>
  <c r="E61" i="3"/>
  <c r="E69" i="3" s="1"/>
  <c r="W58" i="2"/>
  <c r="J61" i="3"/>
  <c r="J69" i="3" s="1"/>
  <c r="Y58" i="2"/>
  <c r="H61" i="3"/>
  <c r="H69" i="3" s="1"/>
  <c r="G61" i="3"/>
  <c r="G69" i="3" s="1"/>
  <c r="X58" i="2" l="1"/>
  <c r="K61" i="3"/>
  <c r="K69" i="3" s="1"/>
  <c r="L61" i="3" l="1"/>
  <c r="L69" i="3" s="1"/>
  <c r="D61" i="3"/>
  <c r="D69" i="3" s="1"/>
  <c r="C69" i="3" s="1"/>
  <c r="I61" i="3"/>
  <c r="I69" i="3" s="1"/>
  <c r="C61" i="3" l="1"/>
  <c r="C71" i="3" s="1"/>
  <c r="M61" i="3"/>
  <c r="M69" i="3" s="1"/>
  <c r="O61" i="3" l="1"/>
  <c r="O69" i="3" s="1"/>
  <c r="Q61" i="3"/>
  <c r="Q69" i="3" s="1"/>
  <c r="N61" i="3" l="1"/>
  <c r="N69" i="3" s="1"/>
  <c r="R61" i="3" l="1"/>
  <c r="R69" i="3" s="1"/>
  <c r="P61" i="3" l="1"/>
  <c r="P69" i="3" s="1"/>
  <c r="S61" i="3"/>
  <c r="S69" i="3" s="1"/>
  <c r="T61" i="3" l="1"/>
  <c r="T69" i="3" s="1"/>
  <c r="U61" i="3"/>
  <c r="U69" i="3" s="1"/>
  <c r="V61" i="3" l="1"/>
  <c r="V69" i="3" s="1"/>
  <c r="W61" i="3"/>
  <c r="W69" i="3" s="1"/>
  <c r="X61" i="3" l="1"/>
  <c r="X69" i="3" s="1"/>
  <c r="Y61" i="3" l="1"/>
  <c r="Y69" i="3" s="1"/>
  <c r="Z61" i="3" l="1"/>
  <c r="Z69" i="3" s="1"/>
  <c r="AA61" i="3" l="1"/>
  <c r="AA69" i="3" s="1"/>
  <c r="AB61" i="3" l="1"/>
  <c r="AB69" i="3" s="1"/>
  <c r="AC61" i="3" l="1"/>
  <c r="AC69" i="3" s="1"/>
  <c r="AD61" i="3" l="1"/>
  <c r="AD69" i="3" s="1"/>
  <c r="AE61" i="3" l="1"/>
  <c r="AE69" i="3" s="1"/>
  <c r="AF61" i="3" l="1"/>
  <c r="AF69" i="3" s="1"/>
  <c r="AG61" i="3" l="1"/>
  <c r="AG69" i="3" s="1"/>
  <c r="AH61" i="3" l="1"/>
  <c r="AH69" i="3" s="1"/>
  <c r="AI61" i="3" l="1"/>
  <c r="AI6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tc={575EE159-0749-4F32-8D50-FA6D197041DC}</author>
  </authors>
  <commentList>
    <comment ref="B10" authorId="0" shapeId="0" xr:uid="{575EE159-0749-4F32-8D50-FA6D197041DC}">
      <text>
        <t>[Threaded comment]
Your version of Excel allows you to read this threaded comment; however, any edits to it will get removed if the file is opened in a newer version of Excel. Learn more: https://go.microsoft.com/fwlink/?linkid=870924
Comment:
    Doanh thu căn hộ bằng giá bán mỗi đơn vị nhân diện tích căn hộ nhân (phân bổ theo tiến độ bán nhà)</t>
      </text>
    </comment>
  </commentList>
</comments>
</file>

<file path=xl/sharedStrings.xml><?xml version="1.0" encoding="utf-8"?>
<sst xmlns="http://schemas.openxmlformats.org/spreadsheetml/2006/main" count="468" uniqueCount="391">
  <si>
    <t>A. CÁC CHỈ TIÊU QUY HOẠCH</t>
  </si>
  <si>
    <t>STT</t>
  </si>
  <si>
    <t>HẠNG MỤC</t>
  </si>
  <si>
    <t>DIỆN TÍCH</t>
  </si>
  <si>
    <t>GHI CHÚ</t>
  </si>
  <si>
    <t>Diện tích đất (m2)</t>
  </si>
  <si>
    <t>- Đất giao thông (nội khu)</t>
  </si>
  <si>
    <t>Diện tích đất phù hợp quy hoạch (m2)</t>
  </si>
  <si>
    <t>GFA (cả 2 khu )</t>
  </si>
  <si>
    <t>- Diện tích ở</t>
  </si>
  <si>
    <t>- Diện tích thương mại</t>
  </si>
  <si>
    <t>NSA</t>
  </si>
  <si>
    <t>Diện tích tầng hầm</t>
  </si>
  <si>
    <t>Mật độ xây dựng tối đa</t>
  </si>
  <si>
    <t>- Khối đế</t>
  </si>
  <si>
    <t>- Khối tháp</t>
  </si>
  <si>
    <t>Tầng cao</t>
  </si>
  <si>
    <t>Số căn hộ (căn)</t>
  </si>
  <si>
    <t>Dân số (người)</t>
  </si>
  <si>
    <t>B. PHƯƠNG ÁN KINH DOANH</t>
  </si>
  <si>
    <t>CHỈ TIÊU</t>
  </si>
  <si>
    <t>Số căn hộ kinh doanh</t>
  </si>
  <si>
    <t>Diện tích trung bình</t>
  </si>
  <si>
    <t>Cấp nhà thầu thi công</t>
  </si>
  <si>
    <t>A+</t>
  </si>
  <si>
    <t>Tình trạng bàn giao căn hộ</t>
  </si>
  <si>
    <t>Hoàn thiện căn bản</t>
  </si>
  <si>
    <t>Tình trạng bàn giao thương mại</t>
  </si>
  <si>
    <t>Giao thô</t>
  </si>
  <si>
    <t>Giá bán trung bình căn hộ (mil.vnđ)</t>
  </si>
  <si>
    <t>Giá bán trung bình thương mại (mil.vnđ)</t>
  </si>
  <si>
    <t>Giá bán trung bình 1 căn (mil.vnđ)</t>
  </si>
  <si>
    <t>C. DOANH THU DỰ KIẾN</t>
  </si>
  <si>
    <t>DOANH THU CĂN HỘ</t>
  </si>
  <si>
    <t>DOANH THU THƯƠNG MẠI</t>
  </si>
  <si>
    <t>CÁC KHOẢN GIẢM TRỪ (NẾU CÓ)</t>
  </si>
  <si>
    <t>TOTAL</t>
  </si>
  <si>
    <t>D. TỔNG MỨC ĐẦU TƯ</t>
  </si>
  <si>
    <t>ITEMS</t>
  </si>
  <si>
    <t>Fee applied</t>
  </si>
  <si>
    <t>Cost Driver</t>
  </si>
  <si>
    <t>Quantity</t>
  </si>
  <si>
    <t>Unit cost
(mil.vnd)</t>
  </si>
  <si>
    <t>Amount
(mil.vnd)</t>
  </si>
  <si>
    <t>Done
(mil.vnd)</t>
  </si>
  <si>
    <t>Remaning
(mil.vnd)</t>
  </si>
  <si>
    <t>Note</t>
  </si>
  <si>
    <t>ĐƠN GIÁ / NSA</t>
  </si>
  <si>
    <t>% CPQL /GDV</t>
  </si>
  <si>
    <t>%CPQL/ DC</t>
  </si>
  <si>
    <t>%CPQL /CPXD</t>
  </si>
  <si>
    <t>TỔNG CỘNG (DC)</t>
  </si>
  <si>
    <t>N01</t>
  </si>
  <si>
    <t>CHI PHÍ NGHIÊN CỨU PHÁT TRIỂN ()</t>
  </si>
  <si>
    <t>N02, N04, N05</t>
  </si>
  <si>
    <t>J001</t>
  </si>
  <si>
    <t>Công tác nghiên cứu phát triển dự án</t>
  </si>
  <si>
    <t>J099</t>
  </si>
  <si>
    <t>Quản lý nghiên cứu phát triển</t>
  </si>
  <si>
    <t>N02</t>
  </si>
  <si>
    <t>CHI PHÍ ĐẤT</t>
  </si>
  <si>
    <t>A201</t>
  </si>
  <si>
    <t>Đền bù - giải tỏa - tái định cư / mua đất (phần đã đền bù)</t>
  </si>
  <si>
    <t>Đền bù - giải tỏa - tái định cư / mua đất (phần chưa đền bù)</t>
  </si>
  <si>
    <t>A202</t>
  </si>
  <si>
    <t xml:space="preserve">Đền bù hạ tầng kết nối </t>
  </si>
  <si>
    <t>A203</t>
  </si>
  <si>
    <t>Tiền sử dụng đất (dự kiến tăng thêm)</t>
  </si>
  <si>
    <t>A204</t>
  </si>
  <si>
    <t>Đo đạc bản đồ địa chính - địa hình</t>
  </si>
  <si>
    <t>Đo đạc bản đồ địa chính cho công tác đền bù và giao đất</t>
  </si>
  <si>
    <t>Đo đạc địa hình, dẫn mốc cao độ quốc gia chuẩn bị cho công tác quy hoạch &amp; thiết kế</t>
  </si>
  <si>
    <t>A205</t>
  </si>
  <si>
    <t xml:space="preserve">Chi phí cho ban bồi thường giải phóng mặt bằng </t>
  </si>
  <si>
    <t>A206</t>
  </si>
  <si>
    <t>Tiền thuê đất</t>
  </si>
  <si>
    <t>N03</t>
  </si>
  <si>
    <t>CHI PHÍ THIẾT KẾ ()</t>
  </si>
  <si>
    <t>N01, N04, N05</t>
  </si>
  <si>
    <t>C101</t>
  </si>
  <si>
    <t xml:space="preserve">Thiết kế qui hoạch </t>
  </si>
  <si>
    <t>C201</t>
  </si>
  <si>
    <t xml:space="preserve">Thiết kế hạ tầng </t>
  </si>
  <si>
    <t>Thiết kế công trình</t>
  </si>
  <si>
    <t>C207</t>
  </si>
  <si>
    <t>Thiết kế sơ phác công trình</t>
  </si>
  <si>
    <t>C203</t>
  </si>
  <si>
    <t>Thiết kế cơ sở công trình</t>
  </si>
  <si>
    <t>C206</t>
  </si>
  <si>
    <t>Thiết kế kỹ thuật và dự toán công trình</t>
  </si>
  <si>
    <t>N04</t>
  </si>
  <si>
    <t>CHI PHÍ XÂY DỰNG HẠ TẦNG</t>
  </si>
  <si>
    <t xml:space="preserve">Chi phí thi công trực tiếp hạ tầng chính </t>
  </si>
  <si>
    <t>D101</t>
  </si>
  <si>
    <t xml:space="preserve">Phát quang &amp; San nền </t>
  </si>
  <si>
    <t>D102</t>
  </si>
  <si>
    <t xml:space="preserve">Giao thông, Hệ thống thoát nước mặt - thoát nước bẩn </t>
  </si>
  <si>
    <t>D111</t>
  </si>
  <si>
    <t xml:space="preserve">Vỉa hè </t>
  </si>
  <si>
    <t>D103</t>
  </si>
  <si>
    <t>Hệ thống cấp nước (Mạng lưới cấp nước sinh hoạt &amp; PCCC, bao gồm trụ chữa cháy), Trạm xử lý nước cấp, Trạm bơm tăng áp</t>
  </si>
  <si>
    <t>D104</t>
  </si>
  <si>
    <t>Hệ thống cấp điện (mạng lưới cấp điện),Trạm biến thế / trạm phát</t>
  </si>
  <si>
    <t>D105</t>
  </si>
  <si>
    <t>Hệ thống viễn thông, TH cáp, internet, intercom, camera an ninh,…</t>
  </si>
  <si>
    <t>D106</t>
  </si>
  <si>
    <t xml:space="preserve">Hệ thống chiếu sáng công cộng </t>
  </si>
  <si>
    <t>D107</t>
  </si>
  <si>
    <t xml:space="preserve">Kè bảo vệ bờ - Đê ngăn triều / đập tràn - Bến neo / đỗ - Âu thuyền - Hồ - Kênh - Rạch cảnh quan </t>
  </si>
  <si>
    <t>D108</t>
  </si>
  <si>
    <t>Công viên, cây xanh, Thiết bị thể dục ngoài trời</t>
  </si>
  <si>
    <t>D109</t>
  </si>
  <si>
    <t xml:space="preserve">Hệ thống chống sét </t>
  </si>
  <si>
    <t>D110</t>
  </si>
  <si>
    <t>Các hạng mục công cộng khác (hàng rào, cổng chào)</t>
  </si>
  <si>
    <t>D112</t>
  </si>
  <si>
    <t xml:space="preserve">Trạm xử lý nước thải </t>
  </si>
  <si>
    <t>D113</t>
  </si>
  <si>
    <t xml:space="preserve">Mạng lưới cấp nước tưới cây &amp; trạm </t>
  </si>
  <si>
    <t>D114</t>
  </si>
  <si>
    <t xml:space="preserve">Cầu / cống hộp </t>
  </si>
  <si>
    <t>D115</t>
  </si>
  <si>
    <t xml:space="preserve">Hệ thống chiếu sáng nghệ thuật </t>
  </si>
  <si>
    <t>D116</t>
  </si>
  <si>
    <t>Các hạng mục phụ trợ khác ( hút bùn, nạo vét kênh rạch)</t>
  </si>
  <si>
    <t>D117</t>
  </si>
  <si>
    <t>Chi phí thi công hạ tầng kết nối: (đường nối, đường dẫn..)</t>
  </si>
  <si>
    <t>D118</t>
  </si>
  <si>
    <t>Bù lún, Bảo trì - duy tu - nâng cấp hạ tầng</t>
  </si>
  <si>
    <t>D119</t>
  </si>
  <si>
    <t xml:space="preserve">Bảo hiểm thi công hạ tầng </t>
  </si>
  <si>
    <t>D120</t>
  </si>
  <si>
    <t xml:space="preserve">Tư vấn giám sát hạ tầng </t>
  </si>
  <si>
    <t>N05</t>
  </si>
  <si>
    <t>CHI PHÍ XÂY DỰNG CÔNG TRÌNH</t>
  </si>
  <si>
    <t>Chi phí thi công trực tiếp công trình</t>
  </si>
  <si>
    <t>D201</t>
  </si>
  <si>
    <t>Phần cọc, tường vây công trình</t>
  </si>
  <si>
    <t>D202</t>
  </si>
  <si>
    <t xml:space="preserve">Phần móng công trình </t>
  </si>
  <si>
    <t>D203</t>
  </si>
  <si>
    <t>Phần Thân công trình (BTCT &amp; Xây tô)</t>
  </si>
  <si>
    <t>D204</t>
  </si>
  <si>
    <t>Phần MEP công trình, PCCC</t>
  </si>
  <si>
    <t>D205</t>
  </si>
  <si>
    <t>Phần hoàn thiện công trình (hoàn thiện bên ngoài)</t>
  </si>
  <si>
    <t>D206</t>
  </si>
  <si>
    <t>Phần nội thất công trình (hoàn thiện bên trong căn hộ)</t>
  </si>
  <si>
    <t>D207</t>
  </si>
  <si>
    <t xml:space="preserve">Phần Hạ tầng nội bộ - Cảnh quan công trình </t>
  </si>
  <si>
    <t>D2</t>
  </si>
  <si>
    <t>Phần khác (khác biệt của PK)</t>
  </si>
  <si>
    <t>D208</t>
  </si>
  <si>
    <t xml:space="preserve">Bảo trì - duy tu - nâng cấp công trình </t>
  </si>
  <si>
    <t>D300</t>
  </si>
  <si>
    <t>Chi phí thi công trọn gói công trình</t>
  </si>
  <si>
    <t>N06</t>
  </si>
  <si>
    <t>CHI PHÍ PHÁP LÝ ()</t>
  </si>
  <si>
    <t>A101</t>
  </si>
  <si>
    <t>Pháp lý dự án (đất)</t>
  </si>
  <si>
    <t>A102</t>
  </si>
  <si>
    <t xml:space="preserve">Pháp lý thiết kế - xây dựng </t>
  </si>
  <si>
    <t>N07</t>
  </si>
  <si>
    <t>CHI PHÍ QUẢN LÝ DỰ ÁN, TVGS ()</t>
  </si>
  <si>
    <t>N04, N05</t>
  </si>
  <si>
    <t>D210</t>
  </si>
  <si>
    <t xml:space="preserve">Bảo hiểm thi công công trình </t>
  </si>
  <si>
    <t>D209</t>
  </si>
  <si>
    <t xml:space="preserve">Giám định chất lượng công trình </t>
  </si>
  <si>
    <t>D212</t>
  </si>
  <si>
    <t xml:space="preserve">Tư vấn giám sát công trình </t>
  </si>
  <si>
    <t>A299</t>
  </si>
  <si>
    <t>Quản lý phát triển quỹ đất</t>
  </si>
  <si>
    <t>C199</t>
  </si>
  <si>
    <t>Quản lý qui hoạch</t>
  </si>
  <si>
    <t>C299</t>
  </si>
  <si>
    <t>Quản lý thiết kế</t>
  </si>
  <si>
    <t>D199</t>
  </si>
  <si>
    <t>Quản lý thi công</t>
  </si>
  <si>
    <t>Quản lý chuẩn bị thi công hạ tầng</t>
  </si>
  <si>
    <t>Quản lý chuẩn bị thi công công trình</t>
  </si>
  <si>
    <t>Tư vấn thi công hạ tầng</t>
  </si>
  <si>
    <t>Tư vấn thi công công trình</t>
  </si>
  <si>
    <t>B001</t>
  </si>
  <si>
    <t>Quản lý dự án chung</t>
  </si>
  <si>
    <t>N08</t>
  </si>
  <si>
    <t>CHI PHÍ MARKTING - BÁN HÀNG ()</t>
  </si>
  <si>
    <t>GDV</t>
  </si>
  <si>
    <t>E001</t>
  </si>
  <si>
    <t>Marketing sản phẩm</t>
  </si>
  <si>
    <t>E002</t>
  </si>
  <si>
    <t>Marketing thương hiệu</t>
  </si>
  <si>
    <t>F102</t>
  </si>
  <si>
    <t xml:space="preserve">Chuẩn bị bán hàng </t>
  </si>
  <si>
    <t>F101</t>
  </si>
  <si>
    <t xml:space="preserve">Phí môi giới, hoa hồng bán hàng </t>
  </si>
  <si>
    <t>F301</t>
  </si>
  <si>
    <t xml:space="preserve">Quản lý hợp đồng - công nợ - chủ quyền </t>
  </si>
  <si>
    <t>F104</t>
  </si>
  <si>
    <t xml:space="preserve">Nhà trưng bày sản phẩm: xây dựng, vận hành và bảo trì </t>
  </si>
  <si>
    <t>F103</t>
  </si>
  <si>
    <t>Nhà mẫu: xây dựng, vận hành, kinh doanh và bảo trì nhà mẫu</t>
  </si>
  <si>
    <t>N09</t>
  </si>
  <si>
    <t>CHI PHÍ CHĂM SÓC VÀ DVKH ()</t>
  </si>
  <si>
    <t>HH01</t>
  </si>
  <si>
    <t>Chi hộ Quỹ bảo trì khu dân cư</t>
  </si>
  <si>
    <t>H001</t>
  </si>
  <si>
    <t xml:space="preserve">Vận hành, quản lý khu dân cư </t>
  </si>
  <si>
    <t>H002</t>
  </si>
  <si>
    <t>Chi phí cung cấp nước</t>
  </si>
  <si>
    <t>F203</t>
  </si>
  <si>
    <t>Chuẩn bị khai thác BĐS</t>
  </si>
  <si>
    <t>F202</t>
  </si>
  <si>
    <t>Vân hành, bảo trì công trình BĐS, bao gồm công tác lau dọn vệ sinh trước khi bàn giao Nhà</t>
  </si>
  <si>
    <t>N10</t>
  </si>
  <si>
    <t>CHI PHÍ ĐẦU TƯ - TÀI CHÍNH - KẾ TOÁN ()</t>
  </si>
  <si>
    <t>I001</t>
  </si>
  <si>
    <t xml:space="preserve">Chuẩn bị đầu tư </t>
  </si>
  <si>
    <t>I006</t>
  </si>
  <si>
    <t xml:space="preserve">Huy động vốn </t>
  </si>
  <si>
    <t>K007</t>
  </si>
  <si>
    <t xml:space="preserve">Trả lãi vay / chi phí sử dụng vốn </t>
  </si>
  <si>
    <t>K005</t>
  </si>
  <si>
    <t xml:space="preserve">Thuê dịch vụ kế toán - kiểm toán </t>
  </si>
  <si>
    <t>N11</t>
  </si>
  <si>
    <t>CHI PHÍ QUẢN TRỊ DOANH NGHIỆP CHUNG ()</t>
  </si>
  <si>
    <t>K006</t>
  </si>
  <si>
    <t>Phí ngân hàng</t>
  </si>
  <si>
    <t>K008</t>
  </si>
  <si>
    <t>Chi phí dự phòng</t>
  </si>
  <si>
    <t>K009</t>
  </si>
  <si>
    <t>Khấu hao TSCĐ</t>
  </si>
  <si>
    <t>L001</t>
  </si>
  <si>
    <t>Lương, phụ cấp</t>
  </si>
  <si>
    <t>L002</t>
  </si>
  <si>
    <t>Lương theo sản lượng</t>
  </si>
  <si>
    <t>L003</t>
  </si>
  <si>
    <t>Thưởng</t>
  </si>
  <si>
    <t>L004</t>
  </si>
  <si>
    <t>BHXH, BHYT, BHTN</t>
  </si>
  <si>
    <t>L005</t>
  </si>
  <si>
    <t>Chi phí tuyển dụng</t>
  </si>
  <si>
    <t>L006</t>
  </si>
  <si>
    <t>Chi phí đào tạo</t>
  </si>
  <si>
    <t>L007</t>
  </si>
  <si>
    <t>Chi phí phúc lợi</t>
  </si>
  <si>
    <t>Z001</t>
  </si>
  <si>
    <t>Thuê văn phòng</t>
  </si>
  <si>
    <t>Z002</t>
  </si>
  <si>
    <t>Chi phí văn phòng</t>
  </si>
  <si>
    <t>Z003</t>
  </si>
  <si>
    <t>Chi phí viễn thông</t>
  </si>
  <si>
    <t>Z004</t>
  </si>
  <si>
    <t>Chi phí vận chuyển</t>
  </si>
  <si>
    <t>Z005</t>
  </si>
  <si>
    <t>Công tác phí</t>
  </si>
  <si>
    <t>Z006</t>
  </si>
  <si>
    <t>Đối ngoại, tiếp khách</t>
  </si>
  <si>
    <t>Z007</t>
  </si>
  <si>
    <t>Chuyên gia, Tư vấn</t>
  </si>
  <si>
    <t>Z102</t>
  </si>
  <si>
    <t>Công cụ, thiết bị</t>
  </si>
  <si>
    <t>N12</t>
  </si>
  <si>
    <t>DỰ PHÒNG PHÍ ()</t>
  </si>
  <si>
    <t xml:space="preserve">Dự phòng lạm phát, trượt giá </t>
  </si>
  <si>
    <t>Dự phòng cho thay đổi thiết kế</t>
  </si>
  <si>
    <t>Dự phòng cho phát sinh xây dựng</t>
  </si>
  <si>
    <t>N13</t>
  </si>
  <si>
    <t>CHI PHÍ QUẢN LÝ HTĐT (NẾU CÓ) ()</t>
  </si>
  <si>
    <t>N14</t>
  </si>
  <si>
    <t>THUẾ ()</t>
  </si>
  <si>
    <t>Profit</t>
  </si>
  <si>
    <t>TIẾN ĐỘ BÁN NHÀ Ở</t>
  </si>
  <si>
    <t>TIẾN ĐỘ THU TIỀN NHÀ Ở</t>
  </si>
  <si>
    <t>LUỸ KẾ THU TIỀN NHÀ Ở</t>
  </si>
  <si>
    <t>TIẾN ĐỘ BÁN THƯƠNG MẠI</t>
  </si>
  <si>
    <t>TIẾN ĐỘ THU TIỀN THƯƠNG MẠI</t>
  </si>
  <si>
    <t>LUỸ KẾ THU TIỀN THƯƠNG MẠI</t>
  </si>
  <si>
    <t>sub-total</t>
  </si>
  <si>
    <t>Y2019</t>
  </si>
  <si>
    <t>Y2019 Q1</t>
  </si>
  <si>
    <t>Y2019 Q2</t>
  </si>
  <si>
    <t>Y2019 Q3</t>
  </si>
  <si>
    <t>Y2019 Q4</t>
  </si>
  <si>
    <t>Y2020</t>
  </si>
  <si>
    <t>Y2020 Q1</t>
  </si>
  <si>
    <t>Y2020 Q2</t>
  </si>
  <si>
    <t>Y2020 Q3</t>
  </si>
  <si>
    <t>Y2020 Q4</t>
  </si>
  <si>
    <t>Y2021</t>
  </si>
  <si>
    <t>Y2021 Q1</t>
  </si>
  <si>
    <t>Y2021 Q2</t>
  </si>
  <si>
    <t>Y2021 Q3</t>
  </si>
  <si>
    <t>Y2021 Q4</t>
  </si>
  <si>
    <t>Y2022</t>
  </si>
  <si>
    <t>Y2022 Q1</t>
  </si>
  <si>
    <t>Y2022 Q2</t>
  </si>
  <si>
    <t>Y2022 Q3</t>
  </si>
  <si>
    <t>Y2022 Q4</t>
  </si>
  <si>
    <t>Y2023</t>
  </si>
  <si>
    <t>Y2023 Q1</t>
  </si>
  <si>
    <t>Y2023 Q2</t>
  </si>
  <si>
    <t>Y2023 Q3</t>
  </si>
  <si>
    <t>Y2023 Q4</t>
  </si>
  <si>
    <t>Y2024</t>
  </si>
  <si>
    <t>Y2024 Q1</t>
  </si>
  <si>
    <t>Y2024 Q2</t>
  </si>
  <si>
    <t>Y2024 Q3</t>
  </si>
  <si>
    <t>Y2024 Q4</t>
  </si>
  <si>
    <t>sub-total</t>
    <phoneticPr fontId="0"/>
  </si>
  <si>
    <t>Y2025</t>
  </si>
  <si>
    <t>Y2025 Q1</t>
  </si>
  <si>
    <t>Y2025 Q2</t>
  </si>
  <si>
    <t>Y2025 Q3</t>
  </si>
  <si>
    <t>Y2025 Q4</t>
  </si>
  <si>
    <t>IRR</t>
  </si>
  <si>
    <t>DÒNG TIỀN</t>
  </si>
  <si>
    <t>THỜI GIAN</t>
  </si>
  <si>
    <t>MÔ HÌNH TÀI CHÍNH</t>
  </si>
  <si>
    <t>Total</t>
    <phoneticPr fontId="0"/>
  </si>
  <si>
    <t>GIÁ BÁN VÀ DOANH THU</t>
  </si>
  <si>
    <t>Bàn giao</t>
  </si>
  <si>
    <t>CĂN HỘ</t>
  </si>
  <si>
    <t>Giá bán căn hộ</t>
  </si>
  <si>
    <t>- Tỉ lệ điều chỉnh giá bán theo đợt</t>
  </si>
  <si>
    <t>Doanh thu căn hộ</t>
  </si>
  <si>
    <t>Dòng tiền thu căn hộ (theo kế hoạch)</t>
  </si>
  <si>
    <t>Dòng tiền thu căn hộ (theo thực tế update)</t>
  </si>
  <si>
    <t>THƯƠNG MẠI</t>
  </si>
  <si>
    <t>Giá bán thương mại</t>
  </si>
  <si>
    <t>Doanh thu thương mại</t>
  </si>
  <si>
    <t>Dòng tiền thu thương mại (theo hợp đồng)</t>
  </si>
  <si>
    <t>Dòng tiền thu thương mại (theo thực tế update)</t>
  </si>
  <si>
    <t>DÒNG TIỀN THU</t>
  </si>
  <si>
    <t>CHI PHÍ</t>
  </si>
  <si>
    <t>- Chi phí Markting - bán hàng điều chỉnh do điều chỉnh giá</t>
  </si>
  <si>
    <t>DÒNG TIỀN CHI</t>
  </si>
  <si>
    <t>DÒNG TIỀN THUẦN TRƯỚC THUẾ VÀ LÃI SUẤT</t>
  </si>
  <si>
    <t>Dòng tiền luỹ kế</t>
  </si>
  <si>
    <t>IRR dự án (trước thuế)</t>
  </si>
  <si>
    <t>18-25%</t>
  </si>
  <si>
    <t>VỀ ĐẦU TƯ - CÔNG TY ĐẦU TƯ VỐN</t>
  </si>
  <si>
    <t>VỐN CHỦ SỞ HỮU (CỦA TOÀN DỰ ÁN)</t>
  </si>
  <si>
    <t>Tỉ lệ cổ phần tham gia</t>
  </si>
  <si>
    <t>TƯƠNG ỨNG VỐN GÓP</t>
  </si>
  <si>
    <t>Tiến độ giải ngân vốn góp</t>
  </si>
  <si>
    <t>TỔNG TIỀN THU VỀ (VỐN GÓP VÀ LÃI - SAU THUẾ VÀ LÃI VAY)</t>
  </si>
  <si>
    <t>DÒNG TIỀN LUỸ KẾ SAU THUẾ VÀ LÃI CỦA DỰ ÁN (TÍNH THEO TỈ LỆ GÓP)</t>
  </si>
  <si>
    <t>DÒNG TIỀN VỀ CỦA CHỦ ĐẦU TƯ</t>
  </si>
  <si>
    <t>Nợ cuối kỳ (Nợ đầu kỳ + Phát sinh vay trong kỳ)</t>
  </si>
  <si>
    <t>Lãi suất trong kỳ (quý)</t>
  </si>
  <si>
    <t>Ls 12.5%/năm</t>
  </si>
  <si>
    <t>Lãi vay</t>
  </si>
  <si>
    <t>Trả lãi trong kỳ</t>
  </si>
  <si>
    <t>Trả gốc trong kỳ</t>
  </si>
  <si>
    <t>CÂN ĐỐI (dòng này luôn phải dương)</t>
  </si>
  <si>
    <t>B2018</t>
  </si>
  <si>
    <t>Hệ số sử dụng đất (FAR)</t>
  </si>
  <si>
    <t>Xem kế hoạch kinh doanh</t>
  </si>
  <si>
    <t>Diện tích* đơn giá</t>
  </si>
  <si>
    <t>Đơn giá bán *Diện tích ở</t>
  </si>
  <si>
    <t>Giá căn hộ * Số lượng căn hộ</t>
  </si>
  <si>
    <t>Đơn giá bán *Diện tích TM</t>
  </si>
  <si>
    <t>TK hạ tầng và công trình</t>
  </si>
  <si>
    <t>Pháp lý đất+ Hạ tầng+ Cồng trình</t>
  </si>
  <si>
    <t>Liên quan tới CP quản lý dự án</t>
  </si>
  <si>
    <t>Đơn giá cho mỗi đơn vị chuẩn =Chi Phí/ diện tích thương phẩm</t>
  </si>
  <si>
    <t>Chi phí bằng tổng chi nhân tỷ lệ phân bổ</t>
  </si>
  <si>
    <t>Tiến độ bán nhà</t>
  </si>
  <si>
    <r>
      <rPr>
        <b/>
        <i/>
        <sz val="10"/>
        <color theme="5" tint="-0.249977111117893"/>
        <rFont val="Arial Narrow"/>
        <family val="2"/>
      </rPr>
      <t xml:space="preserve">diện tích </t>
    </r>
    <r>
      <rPr>
        <i/>
        <sz val="10"/>
        <color theme="5" tint="-0.249977111117893"/>
        <rFont val="Arial Narrow"/>
        <family val="2"/>
      </rPr>
      <t>ở/ số căn hộ</t>
    </r>
  </si>
  <si>
    <t>SL</t>
  </si>
  <si>
    <t>ĐG</t>
  </si>
  <si>
    <t>THÀNH TIỀN</t>
  </si>
  <si>
    <t>Theo quy chuẩn xây dựng: TB 100m2 nhà ở = 20m2 hầm, 100m2 thương mại =25m2 hầm</t>
  </si>
  <si>
    <t>Y2018</t>
  </si>
  <si>
    <t>Y2018 Q1</t>
  </si>
  <si>
    <t>Y2018 Q2</t>
  </si>
  <si>
    <t>Y2018 Q3</t>
  </si>
  <si>
    <t>Y2018 Q4</t>
  </si>
  <si>
    <t>doanh thu = đơn giá*NSA nhà ở*ttiens độ bán</t>
  </si>
  <si>
    <t>Hệ số hữu dụng 80%</t>
  </si>
  <si>
    <t>Hệ số hữu dụng 60%</t>
  </si>
  <si>
    <t>- Đất giao thông &amp; kênh rạch (Không được xử dụng)</t>
  </si>
  <si>
    <t>DỰ ÁN BEVERLY</t>
  </si>
  <si>
    <t>- Khu DOCEN (Công viên cây xanh)</t>
  </si>
  <si>
    <t>- Khu công trình công cộng</t>
  </si>
  <si>
    <t>diện tích đất phù hợp quy hoạch</t>
  </si>
  <si>
    <t>- Khu BEVERLY I(Đất Ở)</t>
  </si>
  <si>
    <t>- Khu SUNSHINE (Đất thương mại)</t>
  </si>
  <si>
    <t xml:space="preserve">- Hệ số ở khu BEVERLY </t>
  </si>
  <si>
    <t>- Hệ số thương mại khu SUNSHINE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</si>
</sst>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_(* #,##0_);_(* \(#,##0\);_(* &quot;-&quot;??_);_(@_)"/>
    <numFmt numFmtId="167" formatCode="_(* #,##0_);_(* \(#,##0\);_(* &quot;-&quot;?_);_(@_)"/>
    <numFmt numFmtId="168" formatCode="0.0%"/>
    <numFmt numFmtId="169" formatCode="_-* #,##0\ _₫_-;\-* #,##0\ _₫_-;_-* &quot;-&quot;??\ _₫_-;_-@_-"/>
    <numFmt numFmtId="170" formatCode="_(* #,##0.000_);_(* \(#,##0.000\);_(* &quot;-&quot;_);_(@_)"/>
    <numFmt numFmtId="171" formatCode="#,##0.0_);[Red]\(#,##0.0\)"/>
    <numFmt numFmtId="172" formatCode="0.00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i/>
      <sz val="10"/>
      <color theme="3" tint="0.39997558519241921"/>
      <name val="Arial Narrow"/>
      <family val="2"/>
    </font>
    <font>
      <b/>
      <i/>
      <u val="singleAccounting"/>
      <sz val="10"/>
      <name val="Arial Narrow"/>
      <family val="2"/>
    </font>
    <font>
      <b/>
      <i/>
      <sz val="10"/>
      <color theme="9" tint="-0.249977111117893"/>
      <name val="Arial Narrow"/>
      <family val="2"/>
    </font>
    <font>
      <i/>
      <sz val="10"/>
      <color theme="9" tint="-0.249977111117893"/>
      <name val="Arial Narrow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  <font>
      <i/>
      <sz val="8"/>
      <color theme="9" tint="-0.249977111117893"/>
      <name val="Arial Narrow"/>
      <family val="2"/>
    </font>
    <font>
      <b/>
      <sz val="10"/>
      <color rgb="FFC00000"/>
      <name val="Arial Narrow"/>
      <family val="2"/>
    </font>
    <font>
      <b/>
      <sz val="8"/>
      <color rgb="FFC00000"/>
      <name val="Arial Narrow"/>
      <family val="2"/>
    </font>
    <font>
      <sz val="10"/>
      <color rgb="FFC00000"/>
      <name val="Arial Narrow"/>
      <family val="2"/>
    </font>
    <font>
      <b/>
      <i/>
      <sz val="10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i/>
      <sz val="8"/>
      <name val="Arial Narrow"/>
      <family val="2"/>
    </font>
    <font>
      <sz val="10"/>
      <color rgb="FFFF0000"/>
      <name val="Arial Narrow"/>
      <family val="2"/>
    </font>
    <font>
      <sz val="10"/>
      <color indexed="8"/>
      <name val="Arial Narrow"/>
      <family val="2"/>
    </font>
    <font>
      <sz val="10"/>
      <color theme="4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3" tint="0.39997558519241921"/>
      <name val="Arial Narrow"/>
      <family val="2"/>
    </font>
    <font>
      <b/>
      <i/>
      <sz val="10"/>
      <color theme="3" tint="0.39997558519241921"/>
      <name val="Arial Narrow"/>
      <family val="2"/>
    </font>
    <font>
      <b/>
      <i/>
      <u val="singleAccounting"/>
      <sz val="11"/>
      <color theme="3" tint="0.39997558519241921"/>
      <name val="Arial Narrow"/>
      <family val="2"/>
    </font>
    <font>
      <b/>
      <i/>
      <sz val="10"/>
      <color rgb="FFFF0000"/>
      <name val="Arial Narrow"/>
      <family val="2"/>
    </font>
    <font>
      <i/>
      <sz val="10"/>
      <color rgb="FFFF0000"/>
      <name val="Arial Narrow"/>
      <family val="2"/>
    </font>
    <font>
      <b/>
      <sz val="10"/>
      <name val="Arial Narrow"/>
      <family val="2"/>
    </font>
    <font>
      <i/>
      <sz val="10"/>
      <color rgb="FF0070C0"/>
      <name val="Arial Narrow"/>
      <family val="2"/>
    </font>
    <font>
      <b/>
      <sz val="10"/>
      <color rgb="FF0070C0"/>
      <name val="Arial Narrow"/>
      <family val="2"/>
    </font>
    <font>
      <b/>
      <i/>
      <sz val="10"/>
      <color theme="5" tint="-0.249977111117893"/>
      <name val="Arial Narrow"/>
      <family val="2"/>
    </font>
    <font>
      <b/>
      <sz val="10"/>
      <color theme="5" tint="-0.249977111117893"/>
      <name val="Arial Narrow"/>
      <family val="2"/>
    </font>
    <font>
      <i/>
      <sz val="10"/>
      <color theme="5" tint="-0.249977111117893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b/>
      <sz val="12"/>
      <color rgb="FFFFFF00"/>
      <name val="Arial Narrow"/>
      <family val="2"/>
    </font>
    <font>
      <b/>
      <i/>
      <sz val="10"/>
      <color theme="4"/>
      <name val="Arial Narrow"/>
      <family val="2"/>
    </font>
    <font>
      <b/>
      <sz val="10"/>
      <color theme="4"/>
      <name val="Arial Narrow"/>
      <family val="2"/>
    </font>
    <font>
      <sz val="10"/>
      <color rgb="FF0070C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3" tint="0.59996337778862885"/>
      </left>
      <right/>
      <top style="thick">
        <color indexed="64"/>
      </top>
      <bottom style="thin">
        <color indexed="64"/>
      </bottom>
      <diagonal/>
    </border>
    <border>
      <left style="thin">
        <color theme="3" tint="0.59996337778862885"/>
      </left>
      <right/>
      <top/>
      <bottom/>
      <diagonal/>
    </border>
    <border>
      <left style="thin">
        <color theme="3" tint="0.59996337778862885"/>
      </left>
      <right/>
      <top/>
      <bottom style="thick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medium">
        <color theme="0" tint="-0.34998626667073579"/>
      </top>
      <bottom/>
      <diagonal/>
    </border>
    <border>
      <left style="thin">
        <color auto="1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theme="0" tint="-0.34998626667073579"/>
      </right>
      <top style="dashed">
        <color auto="1"/>
      </top>
      <bottom style="dashed">
        <color auto="1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0.59996337778862885"/>
      </right>
      <top style="thin">
        <color indexed="64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indexed="64"/>
      </top>
      <bottom/>
      <diagonal/>
    </border>
    <border>
      <left style="thin">
        <color theme="4" tint="0.59996337778862885"/>
      </left>
      <right/>
      <top style="thin">
        <color indexed="64"/>
      </top>
      <bottom/>
      <diagonal/>
    </border>
    <border>
      <left style="thin">
        <color theme="4" tint="0.59996337778862885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4" tint="0.59996337778862885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/>
      <diagonal/>
    </border>
    <border>
      <left style="thin">
        <color theme="4" tint="0.5999633777886288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59996337778862885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59996337778862885"/>
      </right>
      <top/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indexed="64"/>
      </bottom>
      <diagonal/>
    </border>
    <border>
      <left style="thin">
        <color theme="4" tint="0.59996337778862885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4" tint="0.59996337778862885"/>
      </right>
      <top/>
      <bottom style="thin">
        <color indexed="64"/>
      </bottom>
      <diagonal/>
    </border>
    <border>
      <left style="thin">
        <color theme="4" tint="0.59996337778862885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4" tint="0.59996337778862885"/>
      </right>
      <top style="medium">
        <color indexed="64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medium">
        <color indexed="64"/>
      </top>
      <bottom/>
      <diagonal/>
    </border>
    <border>
      <left style="thin">
        <color theme="4" tint="0.59996337778862885"/>
      </left>
      <right/>
      <top style="medium">
        <color indexed="64"/>
      </top>
      <bottom/>
      <diagonal/>
    </border>
    <border>
      <left style="thin">
        <color theme="4" tint="0.5999633777886288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0.59996337778862885"/>
      </right>
      <top style="medium">
        <color indexed="64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medium">
        <color indexed="64"/>
      </top>
      <bottom style="thin">
        <color auto="1"/>
      </bottom>
      <diagonal/>
    </border>
    <border>
      <left style="thin">
        <color theme="4" tint="0.59996337778862885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4" tint="0.59996337778862885"/>
      </right>
      <top/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medium">
        <color indexed="64"/>
      </bottom>
      <diagonal/>
    </border>
    <border>
      <left style="thin">
        <color theme="4" tint="0.5999633777886288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59996337778862885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59996337778862885"/>
      </right>
      <top style="medium">
        <color indexed="64"/>
      </top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0" fontId="2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37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7" fontId="5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5" fillId="0" borderId="0" xfId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3" fontId="6" fillId="0" borderId="0" xfId="0" applyNumberFormat="1" applyFont="1" applyAlignment="1">
      <alignment horizontal="left" vertical="center"/>
    </xf>
    <xf numFmtId="10" fontId="6" fillId="0" borderId="0" xfId="2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5" fontId="3" fillId="0" borderId="7" xfId="0" applyNumberFormat="1" applyFont="1" applyBorder="1" applyAlignment="1">
      <alignment horizontal="left" vertical="center"/>
    </xf>
    <xf numFmtId="37" fontId="3" fillId="0" borderId="8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165" fontId="5" fillId="0" borderId="10" xfId="1" applyNumberFormat="1" applyFont="1" applyBorder="1" applyAlignment="1">
      <alignment horizontal="right" vertical="center"/>
    </xf>
    <xf numFmtId="165" fontId="5" fillId="0" borderId="10" xfId="1" applyNumberFormat="1" applyFont="1" applyBorder="1" applyAlignment="1">
      <alignment horizontal="left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7" fontId="4" fillId="4" borderId="3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vertical="center"/>
    </xf>
    <xf numFmtId="167" fontId="2" fillId="5" borderId="11" xfId="0" applyNumberFormat="1" applyFont="1" applyFill="1" applyBorder="1" applyAlignment="1">
      <alignment horizontal="right" vertical="center"/>
    </xf>
    <xf numFmtId="165" fontId="2" fillId="5" borderId="7" xfId="0" applyNumberFormat="1" applyFont="1" applyFill="1" applyBorder="1" applyAlignment="1">
      <alignment horizontal="left" vertical="center"/>
    </xf>
    <xf numFmtId="37" fontId="2" fillId="5" borderId="8" xfId="0" applyNumberFormat="1" applyFont="1" applyFill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41" fontId="4" fillId="4" borderId="14" xfId="0" applyNumberFormat="1" applyFont="1" applyFill="1" applyBorder="1" applyAlignment="1">
      <alignment horizontal="center" vertical="center" wrapText="1"/>
    </xf>
    <xf numFmtId="164" fontId="4" fillId="4" borderId="14" xfId="4" applyNumberFormat="1" applyFont="1" applyFill="1" applyBorder="1" applyAlignment="1">
      <alignment horizontal="center" vertical="center" wrapText="1"/>
    </xf>
    <xf numFmtId="41" fontId="4" fillId="4" borderId="14" xfId="4" applyNumberFormat="1" applyFont="1" applyFill="1" applyBorder="1" applyAlignment="1">
      <alignment horizontal="center" vertical="center" wrapText="1"/>
    </xf>
    <xf numFmtId="41" fontId="4" fillId="4" borderId="15" xfId="4" applyNumberFormat="1" applyFont="1" applyFill="1" applyBorder="1" applyAlignment="1">
      <alignment horizontal="left" vertical="center" wrapText="1"/>
    </xf>
    <xf numFmtId="41" fontId="4" fillId="4" borderId="13" xfId="4" applyNumberFormat="1" applyFont="1" applyFill="1" applyBorder="1" applyAlignment="1">
      <alignment horizontal="center" vertical="center" wrapText="1"/>
    </xf>
    <xf numFmtId="41" fontId="4" fillId="4" borderId="16" xfId="4" applyNumberFormat="1" applyFont="1" applyFill="1" applyBorder="1" applyAlignment="1">
      <alignment horizontal="center" vertical="center" wrapText="1"/>
    </xf>
    <xf numFmtId="43" fontId="4" fillId="4" borderId="15" xfId="4" applyFont="1" applyFill="1" applyBorder="1" applyAlignment="1">
      <alignment horizontal="center" vertical="center" wrapText="1"/>
    </xf>
    <xf numFmtId="10" fontId="4" fillId="4" borderId="15" xfId="2" applyNumberFormat="1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left" vertical="top"/>
    </xf>
    <xf numFmtId="0" fontId="9" fillId="6" borderId="0" xfId="0" applyFont="1" applyFill="1" applyAlignment="1">
      <alignment vertical="top"/>
    </xf>
    <xf numFmtId="0" fontId="9" fillId="6" borderId="0" xfId="0" applyFont="1" applyFill="1" applyAlignment="1">
      <alignment horizontal="left" vertical="top"/>
    </xf>
    <xf numFmtId="168" fontId="9" fillId="6" borderId="0" xfId="5" applyNumberFormat="1" applyFont="1" applyFill="1" applyAlignment="1">
      <alignment horizontal="center" vertical="top"/>
    </xf>
    <xf numFmtId="41" fontId="9" fillId="6" borderId="0" xfId="0" applyNumberFormat="1" applyFont="1" applyFill="1" applyAlignment="1">
      <alignment horizontal="left" vertical="top"/>
    </xf>
    <xf numFmtId="164" fontId="9" fillId="6" borderId="0" xfId="4" applyNumberFormat="1" applyFont="1" applyFill="1" applyAlignment="1">
      <alignment horizontal="left" vertical="top"/>
    </xf>
    <xf numFmtId="41" fontId="9" fillId="6" borderId="0" xfId="4" applyNumberFormat="1" applyFont="1" applyFill="1" applyAlignment="1">
      <alignment horizontal="right" vertical="top"/>
    </xf>
    <xf numFmtId="41" fontId="9" fillId="6" borderId="0" xfId="4" applyNumberFormat="1" applyFont="1" applyFill="1" applyAlignment="1">
      <alignment horizontal="left" vertical="top"/>
    </xf>
    <xf numFmtId="41" fontId="9" fillId="6" borderId="18" xfId="0" applyNumberFormat="1" applyFont="1" applyFill="1" applyBorder="1" applyAlignment="1">
      <alignment horizontal="left" vertical="top"/>
    </xf>
    <xf numFmtId="43" fontId="9" fillId="6" borderId="0" xfId="4" applyFont="1" applyFill="1" applyAlignment="1">
      <alignment horizontal="left" vertical="top"/>
    </xf>
    <xf numFmtId="10" fontId="9" fillId="6" borderId="0" xfId="2" applyNumberFormat="1" applyFont="1" applyFill="1" applyAlignment="1">
      <alignment horizontal="left" vertical="top"/>
    </xf>
    <xf numFmtId="0" fontId="4" fillId="4" borderId="17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top" wrapText="1"/>
    </xf>
    <xf numFmtId="41" fontId="4" fillId="4" borderId="19" xfId="0" applyNumberFormat="1" applyFont="1" applyFill="1" applyBorder="1" applyAlignment="1">
      <alignment horizontal="center" vertical="center" wrapText="1"/>
    </xf>
    <xf numFmtId="164" fontId="4" fillId="4" borderId="19" xfId="4" applyNumberFormat="1" applyFont="1" applyFill="1" applyBorder="1" applyAlignment="1">
      <alignment horizontal="center" vertical="center" wrapText="1"/>
    </xf>
    <xf numFmtId="41" fontId="4" fillId="4" borderId="19" xfId="4" applyNumberFormat="1" applyFont="1" applyFill="1" applyBorder="1" applyAlignment="1">
      <alignment horizontal="center" vertical="center" wrapText="1"/>
    </xf>
    <xf numFmtId="41" fontId="4" fillId="4" borderId="20" xfId="4" applyNumberFormat="1" applyFont="1" applyFill="1" applyBorder="1" applyAlignment="1">
      <alignment horizontal="center" vertical="center" wrapText="1"/>
    </xf>
    <xf numFmtId="41" fontId="4" fillId="4" borderId="0" xfId="4" applyNumberFormat="1" applyFont="1" applyFill="1" applyAlignment="1">
      <alignment horizontal="center" vertical="center" wrapText="1"/>
    </xf>
    <xf numFmtId="41" fontId="4" fillId="4" borderId="18" xfId="4" applyNumberFormat="1" applyFont="1" applyFill="1" applyBorder="1" applyAlignment="1">
      <alignment horizontal="center" vertical="center" wrapText="1"/>
    </xf>
    <xf numFmtId="10" fontId="4" fillId="4" borderId="19" xfId="2" applyNumberFormat="1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168" fontId="11" fillId="7" borderId="19" xfId="5" applyNumberFormat="1" applyFont="1" applyFill="1" applyBorder="1" applyAlignment="1">
      <alignment horizontal="center" vertical="center"/>
    </xf>
    <xf numFmtId="169" fontId="11" fillId="7" borderId="19" xfId="4" applyNumberFormat="1" applyFont="1" applyFill="1" applyBorder="1" applyAlignment="1">
      <alignment horizontal="left" vertical="center" wrapText="1"/>
    </xf>
    <xf numFmtId="41" fontId="11" fillId="7" borderId="19" xfId="4" applyNumberFormat="1" applyFont="1" applyFill="1" applyBorder="1" applyAlignment="1">
      <alignment vertical="center"/>
    </xf>
    <xf numFmtId="164" fontId="11" fillId="7" borderId="19" xfId="4" applyNumberFormat="1" applyFont="1" applyFill="1" applyBorder="1" applyAlignment="1">
      <alignment vertical="center"/>
    </xf>
    <xf numFmtId="41" fontId="2" fillId="7" borderId="19" xfId="4" applyNumberFormat="1" applyFont="1" applyFill="1" applyBorder="1" applyAlignment="1">
      <alignment vertical="center"/>
    </xf>
    <xf numFmtId="41" fontId="10" fillId="7" borderId="19" xfId="4" applyNumberFormat="1" applyFont="1" applyFill="1" applyBorder="1" applyAlignment="1">
      <alignment vertical="center"/>
    </xf>
    <xf numFmtId="41" fontId="10" fillId="7" borderId="20" xfId="4" applyNumberFormat="1" applyFont="1" applyFill="1" applyBorder="1" applyAlignment="1">
      <alignment vertical="center"/>
    </xf>
    <xf numFmtId="41" fontId="10" fillId="7" borderId="0" xfId="4" applyNumberFormat="1" applyFont="1" applyFill="1" applyAlignment="1">
      <alignment vertical="center"/>
    </xf>
    <xf numFmtId="41" fontId="10" fillId="7" borderId="18" xfId="0" applyNumberFormat="1" applyFont="1" applyFill="1" applyBorder="1" applyAlignment="1">
      <alignment vertical="center" wrapText="1"/>
    </xf>
    <xf numFmtId="43" fontId="10" fillId="7" borderId="20" xfId="4" applyFont="1" applyFill="1" applyBorder="1" applyAlignment="1">
      <alignment vertical="center"/>
    </xf>
    <xf numFmtId="10" fontId="10" fillId="7" borderId="20" xfId="2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top"/>
    </xf>
    <xf numFmtId="0" fontId="9" fillId="6" borderId="21" xfId="0" applyFont="1" applyFill="1" applyBorder="1" applyAlignment="1">
      <alignment horizontal="left" vertical="top"/>
    </xf>
    <xf numFmtId="168" fontId="12" fillId="6" borderId="22" xfId="5" applyNumberFormat="1" applyFont="1" applyFill="1" applyBorder="1" applyAlignment="1">
      <alignment horizontal="center" vertical="top"/>
    </xf>
    <xf numFmtId="0" fontId="12" fillId="6" borderId="22" xfId="0" applyFont="1" applyFill="1" applyBorder="1" applyAlignment="1">
      <alignment horizontal="left" vertical="center"/>
    </xf>
    <xf numFmtId="41" fontId="12" fillId="6" borderId="22" xfId="0" applyNumberFormat="1" applyFont="1" applyFill="1" applyBorder="1" applyAlignment="1">
      <alignment horizontal="left" vertical="top"/>
    </xf>
    <xf numFmtId="164" fontId="12" fillId="6" borderId="22" xfId="4" applyNumberFormat="1" applyFont="1" applyFill="1" applyBorder="1" applyAlignment="1">
      <alignment horizontal="left" vertical="top"/>
    </xf>
    <xf numFmtId="41" fontId="9" fillId="6" borderId="22" xfId="4" applyNumberFormat="1" applyFont="1" applyFill="1" applyBorder="1" applyAlignment="1">
      <alignment horizontal="right" vertical="top"/>
    </xf>
    <xf numFmtId="41" fontId="9" fillId="6" borderId="22" xfId="4" applyNumberFormat="1" applyFont="1" applyFill="1" applyBorder="1" applyAlignment="1">
      <alignment horizontal="left" vertical="top"/>
    </xf>
    <xf numFmtId="41" fontId="9" fillId="6" borderId="23" xfId="4" applyNumberFormat="1" applyFont="1" applyFill="1" applyBorder="1" applyAlignment="1">
      <alignment horizontal="left" vertical="top"/>
    </xf>
    <xf numFmtId="41" fontId="9" fillId="6" borderId="21" xfId="4" applyNumberFormat="1" applyFont="1" applyFill="1" applyBorder="1" applyAlignment="1">
      <alignment horizontal="left" vertical="top"/>
    </xf>
    <xf numFmtId="41" fontId="9" fillId="6" borderId="24" xfId="0" applyNumberFormat="1" applyFont="1" applyFill="1" applyBorder="1" applyAlignment="1">
      <alignment horizontal="left" vertical="top"/>
    </xf>
    <xf numFmtId="43" fontId="9" fillId="6" borderId="23" xfId="4" applyFont="1" applyFill="1" applyBorder="1" applyAlignment="1">
      <alignment horizontal="left" vertical="top"/>
    </xf>
    <xf numFmtId="10" fontId="9" fillId="6" borderId="23" xfId="2" applyNumberFormat="1" applyFont="1" applyFill="1" applyBorder="1" applyAlignment="1">
      <alignment horizontal="left" vertical="top"/>
    </xf>
    <xf numFmtId="168" fontId="12" fillId="6" borderId="0" xfId="5" applyNumberFormat="1" applyFont="1" applyFill="1" applyAlignment="1">
      <alignment horizontal="center" vertical="top"/>
    </xf>
    <xf numFmtId="0" fontId="12" fillId="6" borderId="0" xfId="0" applyFont="1" applyFill="1" applyAlignment="1">
      <alignment horizontal="left" vertical="center"/>
    </xf>
    <xf numFmtId="41" fontId="12" fillId="6" borderId="0" xfId="0" applyNumberFormat="1" applyFont="1" applyFill="1" applyAlignment="1">
      <alignment horizontal="left" vertical="top"/>
    </xf>
    <xf numFmtId="164" fontId="12" fillId="6" borderId="0" xfId="4" applyNumberFormat="1" applyFont="1" applyFill="1" applyAlignment="1">
      <alignment horizontal="left" vertical="top"/>
    </xf>
    <xf numFmtId="0" fontId="13" fillId="7" borderId="17" xfId="0" applyFont="1" applyFill="1" applyBorder="1" applyAlignment="1">
      <alignment vertical="center"/>
    </xf>
    <xf numFmtId="0" fontId="13" fillId="7" borderId="0" xfId="0" applyFont="1" applyFill="1" applyAlignment="1">
      <alignment vertical="center"/>
    </xf>
    <xf numFmtId="168" fontId="14" fillId="7" borderId="19" xfId="5" applyNumberFormat="1" applyFont="1" applyFill="1" applyBorder="1" applyAlignment="1">
      <alignment horizontal="center" vertical="center"/>
    </xf>
    <xf numFmtId="169" fontId="14" fillId="7" borderId="19" xfId="4" applyNumberFormat="1" applyFont="1" applyFill="1" applyBorder="1" applyAlignment="1">
      <alignment horizontal="left" vertical="center" wrapText="1"/>
    </xf>
    <xf numFmtId="41" fontId="14" fillId="7" borderId="19" xfId="4" applyNumberFormat="1" applyFont="1" applyFill="1" applyBorder="1" applyAlignment="1">
      <alignment vertical="center"/>
    </xf>
    <xf numFmtId="164" fontId="13" fillId="7" borderId="19" xfId="4" applyNumberFormat="1" applyFont="1" applyFill="1" applyBorder="1" applyAlignment="1">
      <alignment vertical="center"/>
    </xf>
    <xf numFmtId="41" fontId="13" fillId="7" borderId="19" xfId="4" applyNumberFormat="1" applyFont="1" applyFill="1" applyBorder="1" applyAlignment="1">
      <alignment vertical="center"/>
    </xf>
    <xf numFmtId="41" fontId="13" fillId="7" borderId="20" xfId="4" applyNumberFormat="1" applyFont="1" applyFill="1" applyBorder="1" applyAlignment="1">
      <alignment vertical="center"/>
    </xf>
    <xf numFmtId="41" fontId="13" fillId="7" borderId="0" xfId="4" applyNumberFormat="1" applyFont="1" applyFill="1" applyAlignment="1">
      <alignment vertical="center"/>
    </xf>
    <xf numFmtId="41" fontId="13" fillId="7" borderId="18" xfId="0" applyNumberFormat="1" applyFont="1" applyFill="1" applyBorder="1" applyAlignment="1">
      <alignment vertical="center" wrapText="1"/>
    </xf>
    <xf numFmtId="43" fontId="13" fillId="7" borderId="20" xfId="4" applyFont="1" applyFill="1" applyBorder="1" applyAlignment="1">
      <alignment vertical="center"/>
    </xf>
    <xf numFmtId="0" fontId="15" fillId="0" borderId="0" xfId="0" applyFont="1" applyAlignment="1">
      <alignment vertical="center"/>
    </xf>
    <xf numFmtId="10" fontId="13" fillId="7" borderId="20" xfId="2" applyNumberFormat="1" applyFont="1" applyFill="1" applyBorder="1" applyAlignment="1">
      <alignment vertical="center"/>
    </xf>
    <xf numFmtId="164" fontId="9" fillId="6" borderId="22" xfId="4" applyNumberFormat="1" applyFont="1" applyFill="1" applyBorder="1" applyAlignment="1">
      <alignment horizontal="left" vertical="top"/>
    </xf>
    <xf numFmtId="164" fontId="10" fillId="7" borderId="19" xfId="4" applyNumberFormat="1" applyFont="1" applyFill="1" applyBorder="1" applyAlignment="1">
      <alignment vertical="center"/>
    </xf>
    <xf numFmtId="0" fontId="16" fillId="6" borderId="17" xfId="0" applyFont="1" applyFill="1" applyBorder="1" applyAlignment="1">
      <alignment horizontal="left" vertical="top"/>
    </xf>
    <xf numFmtId="0" fontId="16" fillId="6" borderId="21" xfId="0" applyFont="1" applyFill="1" applyBorder="1" applyAlignment="1">
      <alignment vertical="top"/>
    </xf>
    <xf numFmtId="0" fontId="16" fillId="6" borderId="21" xfId="0" applyFont="1" applyFill="1" applyBorder="1" applyAlignment="1">
      <alignment horizontal="left" vertical="top"/>
    </xf>
    <xf numFmtId="168" fontId="17" fillId="6" borderId="22" xfId="5" applyNumberFormat="1" applyFont="1" applyFill="1" applyBorder="1" applyAlignment="1">
      <alignment horizontal="center" vertical="top"/>
    </xf>
    <xf numFmtId="0" fontId="17" fillId="6" borderId="22" xfId="0" applyFont="1" applyFill="1" applyBorder="1" applyAlignment="1">
      <alignment horizontal="left" vertical="center"/>
    </xf>
    <xf numFmtId="41" fontId="17" fillId="6" borderId="22" xfId="0" applyNumberFormat="1" applyFont="1" applyFill="1" applyBorder="1" applyAlignment="1">
      <alignment horizontal="left" vertical="top"/>
    </xf>
    <xf numFmtId="164" fontId="16" fillId="6" borderId="22" xfId="4" applyNumberFormat="1" applyFont="1" applyFill="1" applyBorder="1" applyAlignment="1">
      <alignment horizontal="left" vertical="top"/>
    </xf>
    <xf numFmtId="41" fontId="16" fillId="6" borderId="22" xfId="4" applyNumberFormat="1" applyFont="1" applyFill="1" applyBorder="1" applyAlignment="1">
      <alignment horizontal="right" vertical="top"/>
    </xf>
    <xf numFmtId="41" fontId="16" fillId="6" borderId="22" xfId="4" applyNumberFormat="1" applyFont="1" applyFill="1" applyBorder="1" applyAlignment="1">
      <alignment horizontal="left" vertical="top"/>
    </xf>
    <xf numFmtId="41" fontId="16" fillId="6" borderId="23" xfId="4" applyNumberFormat="1" applyFont="1" applyFill="1" applyBorder="1" applyAlignment="1">
      <alignment horizontal="left" vertical="top"/>
    </xf>
    <xf numFmtId="41" fontId="16" fillId="6" borderId="21" xfId="4" applyNumberFormat="1" applyFont="1" applyFill="1" applyBorder="1" applyAlignment="1">
      <alignment horizontal="left" vertical="top"/>
    </xf>
    <xf numFmtId="41" fontId="16" fillId="6" borderId="24" xfId="0" applyNumberFormat="1" applyFont="1" applyFill="1" applyBorder="1" applyAlignment="1">
      <alignment horizontal="left" vertical="top"/>
    </xf>
    <xf numFmtId="43" fontId="16" fillId="6" borderId="23" xfId="4" applyFont="1" applyFill="1" applyBorder="1" applyAlignment="1">
      <alignment horizontal="left" vertical="top"/>
    </xf>
    <xf numFmtId="10" fontId="16" fillId="6" borderId="23" xfId="2" applyNumberFormat="1" applyFont="1" applyFill="1" applyBorder="1" applyAlignment="1">
      <alignment horizontal="left" vertical="top"/>
    </xf>
    <xf numFmtId="0" fontId="16" fillId="6" borderId="0" xfId="0" applyFont="1" applyFill="1" applyAlignment="1">
      <alignment vertical="top"/>
    </xf>
    <xf numFmtId="168" fontId="17" fillId="6" borderId="19" xfId="5" applyNumberFormat="1" applyFont="1" applyFill="1" applyBorder="1" applyAlignment="1">
      <alignment horizontal="center" vertical="top"/>
    </xf>
    <xf numFmtId="0" fontId="17" fillId="6" borderId="19" xfId="0" applyFont="1" applyFill="1" applyBorder="1" applyAlignment="1">
      <alignment horizontal="left" vertical="center"/>
    </xf>
    <xf numFmtId="41" fontId="17" fillId="6" borderId="19" xfId="0" applyNumberFormat="1" applyFont="1" applyFill="1" applyBorder="1" applyAlignment="1">
      <alignment horizontal="left" vertical="top"/>
    </xf>
    <xf numFmtId="164" fontId="16" fillId="6" borderId="19" xfId="4" applyNumberFormat="1" applyFont="1" applyFill="1" applyBorder="1" applyAlignment="1">
      <alignment horizontal="left" vertical="top"/>
    </xf>
    <xf numFmtId="41" fontId="16" fillId="6" borderId="19" xfId="4" applyNumberFormat="1" applyFont="1" applyFill="1" applyBorder="1" applyAlignment="1">
      <alignment horizontal="right" vertical="top"/>
    </xf>
    <xf numFmtId="41" fontId="16" fillId="6" borderId="19" xfId="4" applyNumberFormat="1" applyFont="1" applyFill="1" applyBorder="1" applyAlignment="1">
      <alignment horizontal="left" vertical="top"/>
    </xf>
    <xf numFmtId="41" fontId="16" fillId="6" borderId="20" xfId="4" applyNumberFormat="1" applyFont="1" applyFill="1" applyBorder="1" applyAlignment="1">
      <alignment horizontal="left" vertical="top"/>
    </xf>
    <xf numFmtId="41" fontId="16" fillId="6" borderId="0" xfId="4" applyNumberFormat="1" applyFont="1" applyFill="1" applyAlignment="1">
      <alignment horizontal="left" vertical="top"/>
    </xf>
    <xf numFmtId="41" fontId="16" fillId="6" borderId="18" xfId="0" applyNumberFormat="1" applyFont="1" applyFill="1" applyBorder="1" applyAlignment="1">
      <alignment horizontal="left" vertical="top"/>
    </xf>
    <xf numFmtId="43" fontId="16" fillId="6" borderId="20" xfId="4" applyFont="1" applyFill="1" applyBorder="1" applyAlignment="1">
      <alignment horizontal="left" vertical="top"/>
    </xf>
    <xf numFmtId="10" fontId="16" fillId="6" borderId="20" xfId="2" applyNumberFormat="1" applyFont="1" applyFill="1" applyBorder="1" applyAlignment="1">
      <alignment horizontal="left" vertical="top"/>
    </xf>
    <xf numFmtId="0" fontId="18" fillId="6" borderId="17" xfId="0" applyFont="1" applyFill="1" applyBorder="1" applyAlignment="1">
      <alignment horizontal="left" vertical="top"/>
    </xf>
    <xf numFmtId="0" fontId="18" fillId="6" borderId="21" xfId="0" applyFont="1" applyFill="1" applyBorder="1" applyAlignment="1">
      <alignment vertical="top"/>
    </xf>
    <xf numFmtId="0" fontId="18" fillId="6" borderId="21" xfId="0" applyFont="1" applyFill="1" applyBorder="1" applyAlignment="1">
      <alignment horizontal="left" vertical="top"/>
    </xf>
    <xf numFmtId="168" fontId="19" fillId="6" borderId="22" xfId="5" applyNumberFormat="1" applyFont="1" applyFill="1" applyBorder="1" applyAlignment="1">
      <alignment horizontal="center" vertical="top"/>
    </xf>
    <xf numFmtId="0" fontId="19" fillId="6" borderId="22" xfId="0" applyFont="1" applyFill="1" applyBorder="1" applyAlignment="1">
      <alignment horizontal="left" vertical="center"/>
    </xf>
    <xf numFmtId="41" fontId="19" fillId="6" borderId="22" xfId="0" applyNumberFormat="1" applyFont="1" applyFill="1" applyBorder="1" applyAlignment="1">
      <alignment horizontal="left" vertical="top"/>
    </xf>
    <xf numFmtId="164" fontId="18" fillId="6" borderId="22" xfId="4" applyNumberFormat="1" applyFont="1" applyFill="1" applyBorder="1" applyAlignment="1">
      <alignment horizontal="left" vertical="top"/>
    </xf>
    <xf numFmtId="41" fontId="18" fillId="6" borderId="22" xfId="4" applyNumberFormat="1" applyFont="1" applyFill="1" applyBorder="1" applyAlignment="1">
      <alignment horizontal="right" vertical="top"/>
    </xf>
    <xf numFmtId="41" fontId="18" fillId="6" borderId="22" xfId="4" applyNumberFormat="1" applyFont="1" applyFill="1" applyBorder="1" applyAlignment="1">
      <alignment horizontal="left" vertical="top"/>
    </xf>
    <xf numFmtId="41" fontId="18" fillId="6" borderId="23" xfId="4" applyNumberFormat="1" applyFont="1" applyFill="1" applyBorder="1" applyAlignment="1">
      <alignment horizontal="left" vertical="top"/>
    </xf>
    <xf numFmtId="41" fontId="18" fillId="6" borderId="21" xfId="4" applyNumberFormat="1" applyFont="1" applyFill="1" applyBorder="1" applyAlignment="1">
      <alignment horizontal="left" vertical="top"/>
    </xf>
    <xf numFmtId="41" fontId="18" fillId="6" borderId="24" xfId="0" applyNumberFormat="1" applyFont="1" applyFill="1" applyBorder="1" applyAlignment="1">
      <alignment horizontal="left" vertical="top"/>
    </xf>
    <xf numFmtId="43" fontId="18" fillId="6" borderId="23" xfId="4" applyFont="1" applyFill="1" applyBorder="1" applyAlignment="1">
      <alignment horizontal="left" vertical="top"/>
    </xf>
    <xf numFmtId="10" fontId="18" fillId="6" borderId="23" xfId="2" applyNumberFormat="1" applyFont="1" applyFill="1" applyBorder="1" applyAlignment="1">
      <alignment horizontal="left" vertical="top"/>
    </xf>
    <xf numFmtId="0" fontId="16" fillId="6" borderId="17" xfId="0" applyFont="1" applyFill="1" applyBorder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horizontal="left" vertical="center"/>
    </xf>
    <xf numFmtId="168" fontId="17" fillId="6" borderId="19" xfId="5" applyNumberFormat="1" applyFont="1" applyFill="1" applyBorder="1" applyAlignment="1">
      <alignment horizontal="center" vertical="center"/>
    </xf>
    <xf numFmtId="41" fontId="17" fillId="6" borderId="19" xfId="0" applyNumberFormat="1" applyFont="1" applyFill="1" applyBorder="1" applyAlignment="1">
      <alignment horizontal="left" vertical="center"/>
    </xf>
    <xf numFmtId="164" fontId="16" fillId="6" borderId="19" xfId="4" applyNumberFormat="1" applyFont="1" applyFill="1" applyBorder="1" applyAlignment="1">
      <alignment horizontal="left" vertical="center"/>
    </xf>
    <xf numFmtId="41" fontId="16" fillId="6" borderId="19" xfId="4" applyNumberFormat="1" applyFont="1" applyFill="1" applyBorder="1" applyAlignment="1">
      <alignment horizontal="right" vertical="center"/>
    </xf>
    <xf numFmtId="41" fontId="16" fillId="6" borderId="19" xfId="4" applyNumberFormat="1" applyFont="1" applyFill="1" applyBorder="1" applyAlignment="1">
      <alignment horizontal="left" vertical="center"/>
    </xf>
    <xf numFmtId="41" fontId="16" fillId="6" borderId="20" xfId="4" applyNumberFormat="1" applyFont="1" applyFill="1" applyBorder="1" applyAlignment="1">
      <alignment horizontal="left" vertical="center"/>
    </xf>
    <xf numFmtId="41" fontId="16" fillId="6" borderId="0" xfId="4" applyNumberFormat="1" applyFont="1" applyFill="1" applyAlignment="1">
      <alignment horizontal="left" vertical="center"/>
    </xf>
    <xf numFmtId="41" fontId="16" fillId="6" borderId="18" xfId="0" applyNumberFormat="1" applyFont="1" applyFill="1" applyBorder="1" applyAlignment="1">
      <alignment horizontal="left" vertical="center"/>
    </xf>
    <xf numFmtId="43" fontId="16" fillId="6" borderId="20" xfId="4" applyFont="1" applyFill="1" applyBorder="1" applyAlignment="1">
      <alignment horizontal="left" vertical="center"/>
    </xf>
    <xf numFmtId="10" fontId="16" fillId="6" borderId="20" xfId="2" applyNumberFormat="1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9" fillId="6" borderId="21" xfId="0" applyFont="1" applyFill="1" applyBorder="1" applyAlignment="1">
      <alignment vertical="center"/>
    </xf>
    <xf numFmtId="0" fontId="9" fillId="6" borderId="21" xfId="0" applyFont="1" applyFill="1" applyBorder="1" applyAlignment="1">
      <alignment horizontal="left" vertical="center"/>
    </xf>
    <xf numFmtId="168" fontId="12" fillId="6" borderId="22" xfId="5" applyNumberFormat="1" applyFont="1" applyFill="1" applyBorder="1" applyAlignment="1">
      <alignment horizontal="center" vertical="center"/>
    </xf>
    <xf numFmtId="41" fontId="12" fillId="6" borderId="22" xfId="0" applyNumberFormat="1" applyFont="1" applyFill="1" applyBorder="1" applyAlignment="1">
      <alignment horizontal="left" vertical="center"/>
    </xf>
    <xf numFmtId="164" fontId="9" fillId="6" borderId="22" xfId="4" applyNumberFormat="1" applyFont="1" applyFill="1" applyBorder="1" applyAlignment="1">
      <alignment horizontal="left" vertical="center"/>
    </xf>
    <xf numFmtId="41" fontId="9" fillId="6" borderId="22" xfId="4" applyNumberFormat="1" applyFont="1" applyFill="1" applyBorder="1" applyAlignment="1">
      <alignment horizontal="right" vertical="center"/>
    </xf>
    <xf numFmtId="41" fontId="9" fillId="6" borderId="22" xfId="4" applyNumberFormat="1" applyFont="1" applyFill="1" applyBorder="1" applyAlignment="1">
      <alignment horizontal="left" vertical="center"/>
    </xf>
    <xf numFmtId="41" fontId="9" fillId="6" borderId="23" xfId="4" applyNumberFormat="1" applyFont="1" applyFill="1" applyBorder="1" applyAlignment="1">
      <alignment horizontal="left" vertical="center"/>
    </xf>
    <xf numFmtId="41" fontId="9" fillId="6" borderId="21" xfId="4" applyNumberFormat="1" applyFont="1" applyFill="1" applyBorder="1" applyAlignment="1">
      <alignment horizontal="left" vertical="center"/>
    </xf>
    <xf numFmtId="170" fontId="9" fillId="6" borderId="24" xfId="0" applyNumberFormat="1" applyFont="1" applyFill="1" applyBorder="1" applyAlignment="1">
      <alignment horizontal="left" vertical="center"/>
    </xf>
    <xf numFmtId="43" fontId="9" fillId="6" borderId="23" xfId="4" applyFont="1" applyFill="1" applyBorder="1" applyAlignment="1">
      <alignment horizontal="left" vertical="center"/>
    </xf>
    <xf numFmtId="10" fontId="9" fillId="6" borderId="23" xfId="2" applyNumberFormat="1" applyFont="1" applyFill="1" applyBorder="1" applyAlignment="1">
      <alignment horizontal="left" vertical="center"/>
    </xf>
    <xf numFmtId="41" fontId="9" fillId="6" borderId="24" xfId="0" applyNumberFormat="1" applyFont="1" applyFill="1" applyBorder="1" applyAlignment="1">
      <alignment horizontal="left" vertical="center"/>
    </xf>
    <xf numFmtId="169" fontId="11" fillId="7" borderId="19" xfId="4" applyNumberFormat="1" applyFont="1" applyFill="1" applyBorder="1" applyAlignment="1">
      <alignment horizontal="left" vertical="top" wrapText="1"/>
    </xf>
    <xf numFmtId="164" fontId="19" fillId="6" borderId="22" xfId="4" applyNumberFormat="1" applyFont="1" applyFill="1" applyBorder="1" applyAlignment="1">
      <alignment horizontal="left" vertical="top"/>
    </xf>
    <xf numFmtId="168" fontId="11" fillId="7" borderId="19" xfId="2" applyNumberFormat="1" applyFont="1" applyFill="1" applyBorder="1" applyAlignment="1">
      <alignment vertical="center"/>
    </xf>
    <xf numFmtId="168" fontId="12" fillId="6" borderId="22" xfId="2" applyNumberFormat="1" applyFont="1" applyFill="1" applyBorder="1" applyAlignment="1">
      <alignment horizontal="right" vertical="top"/>
    </xf>
    <xf numFmtId="9" fontId="20" fillId="6" borderId="25" xfId="5" applyFont="1" applyFill="1" applyBorder="1" applyAlignment="1">
      <alignment vertical="center"/>
    </xf>
    <xf numFmtId="9" fontId="20" fillId="6" borderId="26" xfId="5" applyFont="1" applyFill="1" applyBorder="1" applyAlignment="1">
      <alignment vertical="center"/>
    </xf>
    <xf numFmtId="168" fontId="20" fillId="6" borderId="26" xfId="5" applyNumberFormat="1" applyFont="1" applyFill="1" applyBorder="1" applyAlignment="1">
      <alignment horizontal="center" vertical="center"/>
    </xf>
    <xf numFmtId="169" fontId="21" fillId="6" borderId="26" xfId="4" applyNumberFormat="1" applyFont="1" applyFill="1" applyBorder="1" applyAlignment="1">
      <alignment vertical="top" wrapText="1"/>
    </xf>
    <xf numFmtId="41" fontId="20" fillId="6" borderId="26" xfId="5" applyNumberFormat="1" applyFont="1" applyFill="1" applyBorder="1" applyAlignment="1">
      <alignment vertical="center"/>
    </xf>
    <xf numFmtId="164" fontId="20" fillId="6" borderId="26" xfId="4" applyNumberFormat="1" applyFont="1" applyFill="1" applyBorder="1" applyAlignment="1">
      <alignment vertical="center"/>
    </xf>
    <xf numFmtId="41" fontId="20" fillId="6" borderId="27" xfId="5" applyNumberFormat="1" applyFont="1" applyFill="1" applyBorder="1" applyAlignment="1">
      <alignment vertical="center" wrapText="1"/>
    </xf>
    <xf numFmtId="43" fontId="20" fillId="6" borderId="26" xfId="5" applyNumberFormat="1" applyFont="1" applyFill="1" applyBorder="1" applyAlignment="1">
      <alignment vertical="center"/>
    </xf>
    <xf numFmtId="10" fontId="20" fillId="6" borderId="26" xfId="2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8" fontId="22" fillId="0" borderId="35" xfId="2" applyNumberFormat="1" applyFont="1" applyBorder="1" applyAlignment="1">
      <alignment vertical="center"/>
    </xf>
    <xf numFmtId="168" fontId="22" fillId="0" borderId="36" xfId="2" applyNumberFormat="1" applyFont="1" applyBorder="1" applyAlignment="1">
      <alignment vertical="center"/>
    </xf>
    <xf numFmtId="168" fontId="22" fillId="0" borderId="38" xfId="2" applyNumberFormat="1" applyFont="1" applyBorder="1" applyAlignment="1">
      <alignment vertical="center"/>
    </xf>
    <xf numFmtId="168" fontId="22" fillId="0" borderId="39" xfId="2" applyNumberFormat="1" applyFont="1" applyBorder="1" applyAlignment="1">
      <alignment vertical="center"/>
    </xf>
    <xf numFmtId="0" fontId="3" fillId="8" borderId="41" xfId="0" applyFont="1" applyFill="1" applyBorder="1" applyAlignment="1">
      <alignment vertical="center"/>
    </xf>
    <xf numFmtId="168" fontId="3" fillId="8" borderId="42" xfId="2" applyNumberFormat="1" applyFont="1" applyFill="1" applyBorder="1" applyAlignment="1">
      <alignment vertical="center"/>
    </xf>
    <xf numFmtId="168" fontId="3" fillId="8" borderId="43" xfId="2" applyNumberFormat="1" applyFont="1" applyFill="1" applyBorder="1" applyAlignment="1">
      <alignment vertical="center"/>
    </xf>
    <xf numFmtId="168" fontId="3" fillId="8" borderId="44" xfId="2" applyNumberFormat="1" applyFont="1" applyFill="1" applyBorder="1" applyAlignment="1">
      <alignment vertical="center"/>
    </xf>
    <xf numFmtId="168" fontId="3" fillId="8" borderId="45" xfId="2" applyNumberFormat="1" applyFont="1" applyFill="1" applyBorder="1" applyAlignment="1">
      <alignment vertical="center"/>
    </xf>
    <xf numFmtId="168" fontId="3" fillId="8" borderId="46" xfId="2" applyNumberFormat="1" applyFont="1" applyFill="1" applyBorder="1" applyAlignment="1">
      <alignment vertical="center"/>
    </xf>
    <xf numFmtId="0" fontId="3" fillId="8" borderId="4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8" fontId="3" fillId="0" borderId="0" xfId="2" applyNumberFormat="1" applyFont="1" applyAlignment="1">
      <alignment vertical="center"/>
    </xf>
    <xf numFmtId="37" fontId="3" fillId="0" borderId="0" xfId="2" applyNumberFormat="1" applyFont="1" applyAlignment="1">
      <alignment vertical="center"/>
    </xf>
    <xf numFmtId="0" fontId="3" fillId="10" borderId="0" xfId="0" applyFont="1" applyFill="1" applyAlignment="1">
      <alignment vertical="center"/>
    </xf>
    <xf numFmtId="168" fontId="3" fillId="10" borderId="0" xfId="2" applyNumberFormat="1" applyFont="1" applyFill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8" fontId="2" fillId="0" borderId="0" xfId="2" applyNumberFormat="1" applyFont="1" applyAlignment="1">
      <alignment vertical="center"/>
    </xf>
    <xf numFmtId="168" fontId="20" fillId="0" borderId="0" xfId="2" applyNumberFormat="1" applyFont="1" applyAlignment="1">
      <alignment vertical="center"/>
    </xf>
    <xf numFmtId="9" fontId="20" fillId="0" borderId="0" xfId="2" applyFont="1" applyAlignment="1">
      <alignment vertical="center"/>
    </xf>
    <xf numFmtId="0" fontId="20" fillId="0" borderId="0" xfId="0" applyFont="1" applyAlignment="1">
      <alignment vertical="center"/>
    </xf>
    <xf numFmtId="43" fontId="20" fillId="0" borderId="0" xfId="0" applyNumberFormat="1" applyFont="1" applyAlignment="1">
      <alignment vertical="center"/>
    </xf>
    <xf numFmtId="10" fontId="20" fillId="0" borderId="0" xfId="2" applyNumberFormat="1" applyFont="1" applyAlignment="1">
      <alignment vertical="center"/>
    </xf>
    <xf numFmtId="9" fontId="3" fillId="0" borderId="0" xfId="2" applyFont="1" applyAlignment="1">
      <alignment vertical="center"/>
    </xf>
    <xf numFmtId="171" fontId="3" fillId="0" borderId="0" xfId="1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38" fontId="3" fillId="0" borderId="0" xfId="1" applyNumberFormat="1" applyFont="1" applyAlignment="1">
      <alignment horizontal="center" vertical="center"/>
    </xf>
    <xf numFmtId="38" fontId="3" fillId="0" borderId="0" xfId="1" applyNumberFormat="1" applyFont="1" applyAlignment="1">
      <alignment vertical="center"/>
    </xf>
    <xf numFmtId="0" fontId="3" fillId="5" borderId="0" xfId="0" applyFont="1" applyFill="1" applyAlignment="1">
      <alignment vertical="center"/>
    </xf>
    <xf numFmtId="14" fontId="2" fillId="5" borderId="48" xfId="1" applyNumberFormat="1" applyFont="1" applyFill="1" applyBorder="1" applyAlignment="1">
      <alignment horizontal="center" vertical="center"/>
    </xf>
    <xf numFmtId="14" fontId="2" fillId="5" borderId="49" xfId="1" applyNumberFormat="1" applyFont="1" applyFill="1" applyBorder="1" applyAlignment="1">
      <alignment horizontal="center" vertical="center"/>
    </xf>
    <xf numFmtId="14" fontId="2" fillId="5" borderId="50" xfId="1" applyNumberFormat="1" applyFont="1" applyFill="1" applyBorder="1" applyAlignment="1">
      <alignment horizontal="center" vertical="center"/>
    </xf>
    <xf numFmtId="14" fontId="2" fillId="5" borderId="51" xfId="1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41" fontId="2" fillId="0" borderId="0" xfId="0" applyNumberFormat="1" applyFont="1" applyAlignment="1">
      <alignment horizontal="center" vertical="center"/>
    </xf>
    <xf numFmtId="38" fontId="2" fillId="0" borderId="0" xfId="1" applyNumberFormat="1" applyFont="1" applyAlignment="1">
      <alignment vertical="center"/>
    </xf>
    <xf numFmtId="38" fontId="3" fillId="0" borderId="56" xfId="1" applyNumberFormat="1" applyFont="1" applyBorder="1" applyAlignment="1">
      <alignment horizontal="center" vertical="center"/>
    </xf>
    <xf numFmtId="0" fontId="24" fillId="11" borderId="58" xfId="0" applyFont="1" applyFill="1" applyBorder="1" applyAlignment="1">
      <alignment horizontal="left" vertical="center"/>
    </xf>
    <xf numFmtId="41" fontId="3" fillId="11" borderId="59" xfId="0" applyNumberFormat="1" applyFont="1" applyFill="1" applyBorder="1" applyAlignment="1">
      <alignment vertical="center"/>
    </xf>
    <xf numFmtId="38" fontId="3" fillId="11" borderId="60" xfId="1" applyNumberFormat="1" applyFont="1" applyFill="1" applyBorder="1" applyAlignment="1">
      <alignment horizontal="center" vertical="center"/>
    </xf>
    <xf numFmtId="38" fontId="3" fillId="11" borderId="59" xfId="1" applyNumberFormat="1" applyFont="1" applyFill="1" applyBorder="1" applyAlignment="1">
      <alignment horizontal="center" vertical="center"/>
    </xf>
    <xf numFmtId="38" fontId="3" fillId="11" borderId="61" xfId="1" applyNumberFormat="1" applyFont="1" applyFill="1" applyBorder="1" applyAlignment="1">
      <alignment horizontal="center" vertical="center"/>
    </xf>
    <xf numFmtId="38" fontId="3" fillId="11" borderId="62" xfId="1" applyNumberFormat="1" applyFont="1" applyFill="1" applyBorder="1" applyAlignment="1">
      <alignment horizontal="center" vertical="center"/>
    </xf>
    <xf numFmtId="41" fontId="3" fillId="12" borderId="0" xfId="0" applyNumberFormat="1" applyFont="1" applyFill="1" applyAlignment="1">
      <alignment vertical="center"/>
    </xf>
    <xf numFmtId="38" fontId="3" fillId="12" borderId="56" xfId="1" applyNumberFormat="1" applyFont="1" applyFill="1" applyBorder="1" applyAlignment="1">
      <alignment horizontal="center" vertical="center"/>
    </xf>
    <xf numFmtId="38" fontId="3" fillId="12" borderId="57" xfId="1" applyNumberFormat="1" applyFont="1" applyFill="1" applyBorder="1" applyAlignment="1">
      <alignment horizontal="center" vertical="center"/>
    </xf>
    <xf numFmtId="38" fontId="3" fillId="12" borderId="5" xfId="1" applyNumberFormat="1" applyFont="1" applyFill="1" applyBorder="1" applyAlignment="1">
      <alignment horizontal="center" vertical="center"/>
    </xf>
    <xf numFmtId="9" fontId="6" fillId="0" borderId="0" xfId="2" applyFont="1" applyAlignment="1">
      <alignment horizontal="right" vertical="center"/>
    </xf>
    <xf numFmtId="9" fontId="6" fillId="0" borderId="56" xfId="2" applyFont="1" applyBorder="1" applyAlignment="1">
      <alignment vertical="center"/>
    </xf>
    <xf numFmtId="9" fontId="6" fillId="0" borderId="0" xfId="2" applyFont="1" applyAlignment="1">
      <alignment vertical="center"/>
    </xf>
    <xf numFmtId="9" fontId="6" fillId="0" borderId="57" xfId="2" applyFont="1" applyBorder="1" applyAlignment="1">
      <alignment vertical="center"/>
    </xf>
    <xf numFmtId="9" fontId="6" fillId="0" borderId="5" xfId="2" applyFont="1" applyBorder="1" applyAlignment="1">
      <alignment vertical="center"/>
    </xf>
    <xf numFmtId="41" fontId="3" fillId="0" borderId="0" xfId="1" applyNumberFormat="1" applyFont="1" applyAlignment="1">
      <alignment vertical="center"/>
    </xf>
    <xf numFmtId="41" fontId="20" fillId="0" borderId="0" xfId="1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0" fontId="25" fillId="0" borderId="4" xfId="0" applyFont="1" applyBorder="1" applyAlignment="1">
      <alignment horizontal="left" vertical="center" indent="1"/>
    </xf>
    <xf numFmtId="41" fontId="25" fillId="0" borderId="0" xfId="3" applyNumberFormat="1" applyFont="1" applyAlignment="1">
      <alignment horizontal="right" vertical="center"/>
    </xf>
    <xf numFmtId="41" fontId="24" fillId="13" borderId="56" xfId="1" applyNumberFormat="1" applyFont="1" applyFill="1" applyBorder="1" applyAlignment="1">
      <alignment vertical="center"/>
    </xf>
    <xf numFmtId="164" fontId="2" fillId="0" borderId="0" xfId="1" applyNumberFormat="1" applyFont="1" applyAlignment="1">
      <alignment vertical="center"/>
    </xf>
    <xf numFmtId="41" fontId="25" fillId="0" borderId="63" xfId="0" applyNumberFormat="1" applyFont="1" applyBorder="1" applyAlignment="1">
      <alignment horizontal="right" vertical="center"/>
    </xf>
    <xf numFmtId="38" fontId="25" fillId="0" borderId="64" xfId="1" applyNumberFormat="1" applyFont="1" applyBorder="1" applyAlignment="1">
      <alignment vertical="center"/>
    </xf>
    <xf numFmtId="38" fontId="25" fillId="0" borderId="63" xfId="1" applyNumberFormat="1" applyFont="1" applyBorder="1" applyAlignment="1">
      <alignment vertical="center"/>
    </xf>
    <xf numFmtId="38" fontId="25" fillId="0" borderId="65" xfId="1" applyNumberFormat="1" applyFont="1" applyBorder="1" applyAlignment="1">
      <alignment vertical="center"/>
    </xf>
    <xf numFmtId="38" fontId="3" fillId="0" borderId="64" xfId="1" applyNumberFormat="1" applyFont="1" applyBorder="1" applyAlignment="1">
      <alignment vertical="center"/>
    </xf>
    <xf numFmtId="38" fontId="3" fillId="0" borderId="63" xfId="1" applyNumberFormat="1" applyFont="1" applyBorder="1" applyAlignment="1">
      <alignment vertical="center"/>
    </xf>
    <xf numFmtId="38" fontId="3" fillId="0" borderId="66" xfId="1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41" fontId="25" fillId="0" borderId="0" xfId="0" applyNumberFormat="1" applyFont="1" applyAlignment="1">
      <alignment horizontal="right" vertical="center"/>
    </xf>
    <xf numFmtId="38" fontId="25" fillId="0" borderId="0" xfId="1" applyNumberFormat="1" applyFont="1" applyAlignment="1">
      <alignment vertical="center"/>
    </xf>
    <xf numFmtId="41" fontId="3" fillId="11" borderId="60" xfId="1" applyNumberFormat="1" applyFont="1" applyFill="1" applyBorder="1" applyAlignment="1">
      <alignment horizontal="center" vertical="center"/>
    </xf>
    <xf numFmtId="41" fontId="3" fillId="11" borderId="59" xfId="1" applyNumberFormat="1" applyFont="1" applyFill="1" applyBorder="1" applyAlignment="1">
      <alignment horizontal="center" vertical="center"/>
    </xf>
    <xf numFmtId="41" fontId="3" fillId="11" borderId="61" xfId="1" applyNumberFormat="1" applyFont="1" applyFill="1" applyBorder="1" applyAlignment="1">
      <alignment horizontal="center" vertical="center"/>
    </xf>
    <xf numFmtId="41" fontId="3" fillId="11" borderId="62" xfId="1" applyNumberFormat="1" applyFont="1" applyFill="1" applyBorder="1" applyAlignment="1">
      <alignment horizontal="center" vertical="center"/>
    </xf>
    <xf numFmtId="41" fontId="25" fillId="0" borderId="56" xfId="1" applyNumberFormat="1" applyFont="1" applyBorder="1" applyAlignment="1">
      <alignment vertical="center"/>
    </xf>
    <xf numFmtId="41" fontId="25" fillId="0" borderId="0" xfId="1" applyNumberFormat="1" applyFont="1" applyAlignment="1">
      <alignment vertical="center"/>
    </xf>
    <xf numFmtId="41" fontId="25" fillId="0" borderId="57" xfId="1" applyNumberFormat="1" applyFont="1" applyBorder="1" applyAlignment="1">
      <alignment vertical="center"/>
    </xf>
    <xf numFmtId="166" fontId="25" fillId="0" borderId="56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0" fontId="26" fillId="0" borderId="0" xfId="0" applyFont="1" applyAlignment="1">
      <alignment vertical="center"/>
    </xf>
    <xf numFmtId="9" fontId="25" fillId="0" borderId="0" xfId="2" applyFont="1" applyAlignment="1">
      <alignment horizontal="right" vertical="center"/>
    </xf>
    <xf numFmtId="0" fontId="24" fillId="2" borderId="4" xfId="0" applyFont="1" applyFill="1" applyBorder="1" applyAlignment="1">
      <alignment vertical="center"/>
    </xf>
    <xf numFmtId="166" fontId="3" fillId="11" borderId="59" xfId="1" applyNumberFormat="1" applyFont="1" applyFill="1" applyBorder="1" applyAlignment="1">
      <alignment horizontal="center" vertical="center"/>
    </xf>
    <xf numFmtId="166" fontId="3" fillId="11" borderId="60" xfId="1" applyNumberFormat="1" applyFont="1" applyFill="1" applyBorder="1" applyAlignment="1">
      <alignment horizontal="center" vertical="center"/>
    </xf>
    <xf numFmtId="166" fontId="3" fillId="11" borderId="61" xfId="1" applyNumberFormat="1" applyFont="1" applyFill="1" applyBorder="1" applyAlignment="1">
      <alignment horizontal="center" vertical="center"/>
    </xf>
    <xf numFmtId="166" fontId="3" fillId="11" borderId="62" xfId="1" applyNumberFormat="1" applyFont="1" applyFill="1" applyBorder="1" applyAlignment="1">
      <alignment horizontal="center" vertical="center"/>
    </xf>
    <xf numFmtId="0" fontId="27" fillId="0" borderId="67" xfId="0" applyFont="1" applyBorder="1" applyAlignment="1">
      <alignment horizontal="left" vertical="center" indent="1"/>
    </xf>
    <xf numFmtId="41" fontId="27" fillId="0" borderId="48" xfId="1" applyNumberFormat="1" applyFont="1" applyBorder="1" applyAlignment="1">
      <alignment vertical="center"/>
    </xf>
    <xf numFmtId="41" fontId="27" fillId="0" borderId="49" xfId="1" applyNumberFormat="1" applyFont="1" applyBorder="1" applyAlignment="1">
      <alignment vertical="center"/>
    </xf>
    <xf numFmtId="41" fontId="27" fillId="0" borderId="50" xfId="1" applyNumberFormat="1" applyFont="1" applyBorder="1" applyAlignment="1">
      <alignment vertical="center"/>
    </xf>
    <xf numFmtId="166" fontId="27" fillId="0" borderId="49" xfId="1" applyNumberFormat="1" applyFont="1" applyBorder="1" applyAlignment="1">
      <alignment vertical="center"/>
    </xf>
    <xf numFmtId="166" fontId="27" fillId="0" borderId="48" xfId="1" applyNumberFormat="1" applyFont="1" applyBorder="1" applyAlignment="1">
      <alignment vertical="center"/>
    </xf>
    <xf numFmtId="166" fontId="27" fillId="0" borderId="50" xfId="1" applyNumberFormat="1" applyFont="1" applyBorder="1" applyAlignment="1">
      <alignment vertical="center"/>
    </xf>
    <xf numFmtId="166" fontId="27" fillId="0" borderId="68" xfId="1" applyNumberFormat="1" applyFont="1" applyBorder="1" applyAlignment="1">
      <alignment vertical="center"/>
    </xf>
    <xf numFmtId="38" fontId="27" fillId="0" borderId="0" xfId="1" applyNumberFormat="1" applyFont="1" applyAlignment="1">
      <alignment vertical="center"/>
    </xf>
    <xf numFmtId="0" fontId="27" fillId="0" borderId="0" xfId="0" applyFont="1" applyAlignment="1">
      <alignment vertical="center"/>
    </xf>
    <xf numFmtId="168" fontId="25" fillId="0" borderId="0" xfId="3" applyNumberFormat="1" applyFont="1" applyAlignment="1">
      <alignment horizontal="right" vertical="center"/>
    </xf>
    <xf numFmtId="166" fontId="25" fillId="0" borderId="0" xfId="1" applyNumberFormat="1" applyFont="1" applyAlignment="1">
      <alignment vertical="center"/>
    </xf>
    <xf numFmtId="166" fontId="25" fillId="0" borderId="57" xfId="1" applyNumberFormat="1" applyFont="1" applyBorder="1" applyAlignment="1">
      <alignment vertical="center"/>
    </xf>
    <xf numFmtId="166" fontId="25" fillId="0" borderId="5" xfId="1" applyNumberFormat="1" applyFont="1" applyBorder="1" applyAlignment="1">
      <alignment vertical="center"/>
    </xf>
    <xf numFmtId="166" fontId="28" fillId="0" borderId="49" xfId="3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41" fontId="6" fillId="0" borderId="0" xfId="3" applyNumberFormat="1" applyFont="1" applyAlignment="1">
      <alignment horizontal="right" vertical="center"/>
    </xf>
    <xf numFmtId="10" fontId="6" fillId="0" borderId="56" xfId="2" applyNumberFormat="1" applyFont="1" applyBorder="1" applyAlignment="1">
      <alignment vertical="center"/>
    </xf>
    <xf numFmtId="10" fontId="6" fillId="0" borderId="57" xfId="2" applyNumberFormat="1" applyFont="1" applyBorder="1" applyAlignment="1">
      <alignment vertical="center"/>
    </xf>
    <xf numFmtId="10" fontId="6" fillId="0" borderId="5" xfId="2" applyNumberFormat="1" applyFont="1" applyBorder="1" applyAlignment="1">
      <alignment vertical="center"/>
    </xf>
    <xf numFmtId="38" fontId="6" fillId="0" borderId="0" xfId="1" applyNumberFormat="1" applyFont="1" applyAlignment="1">
      <alignment vertical="center"/>
    </xf>
    <xf numFmtId="0" fontId="29" fillId="0" borderId="67" xfId="0" applyFont="1" applyBorder="1" applyAlignment="1">
      <alignment horizontal="left" vertical="center" indent="1"/>
    </xf>
    <xf numFmtId="166" fontId="29" fillId="0" borderId="49" xfId="3" applyNumberFormat="1" applyFont="1" applyBorder="1" applyAlignment="1">
      <alignment horizontal="right" vertical="center"/>
    </xf>
    <xf numFmtId="41" fontId="29" fillId="0" borderId="48" xfId="1" applyNumberFormat="1" applyFont="1" applyBorder="1" applyAlignment="1">
      <alignment vertical="center"/>
    </xf>
    <xf numFmtId="41" fontId="29" fillId="0" borderId="49" xfId="1" applyNumberFormat="1" applyFont="1" applyBorder="1" applyAlignment="1">
      <alignment vertical="center"/>
    </xf>
    <xf numFmtId="41" fontId="29" fillId="0" borderId="50" xfId="1" applyNumberFormat="1" applyFont="1" applyBorder="1" applyAlignment="1">
      <alignment vertical="center"/>
    </xf>
    <xf numFmtId="166" fontId="29" fillId="0" borderId="49" xfId="1" applyNumberFormat="1" applyFont="1" applyBorder="1" applyAlignment="1">
      <alignment vertical="center"/>
    </xf>
    <xf numFmtId="166" fontId="29" fillId="0" borderId="48" xfId="1" applyNumberFormat="1" applyFont="1" applyBorder="1" applyAlignment="1">
      <alignment vertical="center"/>
    </xf>
    <xf numFmtId="166" fontId="29" fillId="0" borderId="50" xfId="1" applyNumberFormat="1" applyFont="1" applyBorder="1" applyAlignment="1">
      <alignment vertical="center"/>
    </xf>
    <xf numFmtId="166" fontId="29" fillId="0" borderId="68" xfId="1" applyNumberFormat="1" applyFont="1" applyBorder="1" applyAlignment="1">
      <alignment vertical="center"/>
    </xf>
    <xf numFmtId="38" fontId="29" fillId="0" borderId="0" xfId="1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7" fillId="14" borderId="67" xfId="0" applyFont="1" applyFill="1" applyBorder="1" applyAlignment="1">
      <alignment horizontal="left" vertical="center" indent="1"/>
    </xf>
    <xf numFmtId="41" fontId="27" fillId="14" borderId="48" xfId="1" applyNumberFormat="1" applyFont="1" applyFill="1" applyBorder="1" applyAlignment="1">
      <alignment vertical="center"/>
    </xf>
    <xf numFmtId="41" fontId="27" fillId="14" borderId="49" xfId="1" applyNumberFormat="1" applyFont="1" applyFill="1" applyBorder="1" applyAlignment="1">
      <alignment vertical="center"/>
    </xf>
    <xf numFmtId="41" fontId="27" fillId="14" borderId="50" xfId="1" applyNumberFormat="1" applyFont="1" applyFill="1" applyBorder="1" applyAlignment="1">
      <alignment vertical="center"/>
    </xf>
    <xf numFmtId="166" fontId="27" fillId="14" borderId="49" xfId="1" applyNumberFormat="1" applyFont="1" applyFill="1" applyBorder="1" applyAlignment="1">
      <alignment vertical="center"/>
    </xf>
    <xf numFmtId="166" fontId="27" fillId="14" borderId="50" xfId="1" applyNumberFormat="1" applyFont="1" applyFill="1" applyBorder="1" applyAlignment="1">
      <alignment vertical="center"/>
    </xf>
    <xf numFmtId="166" fontId="27" fillId="14" borderId="48" xfId="1" applyNumberFormat="1" applyFont="1" applyFill="1" applyBorder="1" applyAlignment="1">
      <alignment vertical="center"/>
    </xf>
    <xf numFmtId="166" fontId="27" fillId="14" borderId="68" xfId="1" applyNumberFormat="1" applyFont="1" applyFill="1" applyBorder="1" applyAlignment="1">
      <alignment vertical="center"/>
    </xf>
    <xf numFmtId="9" fontId="6" fillId="0" borderId="4" xfId="2" applyFont="1" applyBorder="1" applyAlignment="1">
      <alignment horizontal="left" vertical="center" indent="1"/>
    </xf>
    <xf numFmtId="166" fontId="28" fillId="14" borderId="49" xfId="3" applyNumberFormat="1" applyFont="1" applyFill="1" applyBorder="1" applyAlignment="1">
      <alignment horizontal="right" vertical="center"/>
    </xf>
    <xf numFmtId="168" fontId="2" fillId="10" borderId="0" xfId="0" applyNumberFormat="1" applyFont="1" applyFill="1" applyAlignment="1">
      <alignment vertical="center"/>
    </xf>
    <xf numFmtId="1" fontId="3" fillId="0" borderId="0" xfId="2" applyNumberFormat="1" applyFont="1" applyAlignment="1">
      <alignment vertical="center"/>
    </xf>
    <xf numFmtId="171" fontId="20" fillId="0" borderId="0" xfId="1" applyNumberFormat="1" applyFont="1" applyAlignment="1">
      <alignment vertical="center"/>
    </xf>
    <xf numFmtId="38" fontId="20" fillId="11" borderId="60" xfId="1" applyNumberFormat="1" applyFont="1" applyFill="1" applyBorder="1" applyAlignment="1">
      <alignment horizontal="center" vertical="center"/>
    </xf>
    <xf numFmtId="38" fontId="20" fillId="12" borderId="56" xfId="1" applyNumberFormat="1" applyFont="1" applyFill="1" applyBorder="1" applyAlignment="1">
      <alignment horizontal="center" vertical="center"/>
    </xf>
    <xf numFmtId="9" fontId="30" fillId="0" borderId="56" xfId="2" applyFont="1" applyBorder="1" applyAlignment="1">
      <alignment vertical="center"/>
    </xf>
    <xf numFmtId="38" fontId="20" fillId="0" borderId="64" xfId="1" applyNumberFormat="1" applyFont="1" applyBorder="1" applyAlignment="1">
      <alignment vertical="center"/>
    </xf>
    <xf numFmtId="38" fontId="20" fillId="0" borderId="0" xfId="1" applyNumberFormat="1" applyFont="1" applyAlignment="1">
      <alignment vertical="center"/>
    </xf>
    <xf numFmtId="41" fontId="20" fillId="11" borderId="60" xfId="1" applyNumberFormat="1" applyFont="1" applyFill="1" applyBorder="1" applyAlignment="1">
      <alignment horizontal="center" vertical="center"/>
    </xf>
    <xf numFmtId="166" fontId="20" fillId="11" borderId="60" xfId="1" applyNumberFormat="1" applyFont="1" applyFill="1" applyBorder="1" applyAlignment="1">
      <alignment horizontal="center" vertical="center"/>
    </xf>
    <xf numFmtId="166" fontId="20" fillId="0" borderId="56" xfId="1" applyNumberFormat="1" applyFont="1" applyBorder="1" applyAlignment="1">
      <alignment vertical="center"/>
    </xf>
    <xf numFmtId="10" fontId="30" fillId="0" borderId="56" xfId="2" applyNumberFormat="1" applyFont="1" applyBorder="1" applyAlignment="1">
      <alignment vertical="center"/>
    </xf>
    <xf numFmtId="166" fontId="29" fillId="14" borderId="48" xfId="1" applyNumberFormat="1" applyFont="1" applyFill="1" applyBorder="1" applyAlignment="1">
      <alignment vertical="center"/>
    </xf>
    <xf numFmtId="172" fontId="25" fillId="0" borderId="0" xfId="1" applyNumberFormat="1" applyFont="1" applyAlignment="1">
      <alignment vertical="center"/>
    </xf>
    <xf numFmtId="14" fontId="2" fillId="10" borderId="51" xfId="1" applyNumberFormat="1" applyFont="1" applyFill="1" applyBorder="1" applyAlignment="1">
      <alignment horizontal="center" vertical="center"/>
    </xf>
    <xf numFmtId="43" fontId="10" fillId="10" borderId="20" xfId="4" applyFont="1" applyFill="1" applyBorder="1" applyAlignment="1">
      <alignment vertical="center"/>
    </xf>
    <xf numFmtId="43" fontId="13" fillId="10" borderId="20" xfId="4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8" borderId="41" xfId="0" applyFont="1" applyFill="1" applyBorder="1" applyAlignment="1">
      <alignment vertical="center"/>
    </xf>
    <xf numFmtId="168" fontId="2" fillId="8" borderId="42" xfId="2" applyNumberFormat="1" applyFont="1" applyFill="1" applyBorder="1" applyAlignment="1">
      <alignment vertical="center"/>
    </xf>
    <xf numFmtId="168" fontId="2" fillId="8" borderId="43" xfId="2" applyNumberFormat="1" applyFont="1" applyFill="1" applyBorder="1" applyAlignment="1">
      <alignment vertical="center"/>
    </xf>
    <xf numFmtId="168" fontId="2" fillId="8" borderId="44" xfId="2" applyNumberFormat="1" applyFont="1" applyFill="1" applyBorder="1" applyAlignment="1">
      <alignment vertical="center"/>
    </xf>
    <xf numFmtId="168" fontId="2" fillId="8" borderId="45" xfId="2" applyNumberFormat="1" applyFont="1" applyFill="1" applyBorder="1" applyAlignment="1">
      <alignment vertical="center"/>
    </xf>
    <xf numFmtId="14" fontId="2" fillId="0" borderId="34" xfId="0" applyNumberFormat="1" applyFont="1" applyBorder="1" applyAlignment="1">
      <alignment horizontal="left" vertical="center"/>
    </xf>
    <xf numFmtId="0" fontId="2" fillId="6" borderId="34" xfId="0" applyFont="1" applyFill="1" applyBorder="1" applyAlignment="1">
      <alignment vertical="center"/>
    </xf>
    <xf numFmtId="168" fontId="2" fillId="0" borderId="29" xfId="2" applyNumberFormat="1" applyFont="1" applyBorder="1" applyAlignment="1">
      <alignment vertical="center"/>
    </xf>
    <xf numFmtId="168" fontId="2" fillId="0" borderId="30" xfId="2" applyNumberFormat="1" applyFont="1" applyBorder="1" applyAlignment="1">
      <alignment vertical="center"/>
    </xf>
    <xf numFmtId="168" fontId="2" fillId="0" borderId="31" xfId="2" applyNumberFormat="1" applyFont="1" applyBorder="1" applyAlignment="1">
      <alignment vertical="center"/>
    </xf>
    <xf numFmtId="168" fontId="2" fillId="0" borderId="32" xfId="2" applyNumberFormat="1" applyFont="1" applyBorder="1" applyAlignment="1">
      <alignment vertical="center"/>
    </xf>
    <xf numFmtId="168" fontId="2" fillId="0" borderId="33" xfId="2" applyNumberFormat="1" applyFont="1" applyBorder="1" applyAlignment="1">
      <alignment vertical="center"/>
    </xf>
    <xf numFmtId="168" fontId="2" fillId="0" borderId="35" xfId="2" applyNumberFormat="1" applyFont="1" applyBorder="1" applyAlignment="1">
      <alignment vertical="center"/>
    </xf>
    <xf numFmtId="168" fontId="2" fillId="0" borderId="36" xfId="2" applyNumberFormat="1" applyFont="1" applyBorder="1" applyAlignment="1">
      <alignment vertical="center"/>
    </xf>
    <xf numFmtId="168" fontId="2" fillId="0" borderId="37" xfId="2" applyNumberFormat="1" applyFont="1" applyBorder="1" applyAlignment="1">
      <alignment vertical="center"/>
    </xf>
    <xf numFmtId="168" fontId="2" fillId="0" borderId="38" xfId="2" applyNumberFormat="1" applyFont="1" applyBorder="1" applyAlignment="1">
      <alignment vertical="center"/>
    </xf>
    <xf numFmtId="168" fontId="2" fillId="0" borderId="39" xfId="2" applyNumberFormat="1" applyFont="1" applyBorder="1" applyAlignment="1">
      <alignment vertical="center"/>
    </xf>
    <xf numFmtId="37" fontId="2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7" fontId="31" fillId="0" borderId="0" xfId="0" applyNumberFormat="1" applyFont="1" applyAlignment="1">
      <alignment vertical="center"/>
    </xf>
    <xf numFmtId="166" fontId="31" fillId="0" borderId="0" xfId="1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41" fontId="23" fillId="4" borderId="14" xfId="4" applyNumberFormat="1" applyFont="1" applyFill="1" applyBorder="1" applyAlignment="1">
      <alignment horizontal="center" vertical="center" wrapText="1"/>
    </xf>
    <xf numFmtId="41" fontId="30" fillId="6" borderId="0" xfId="4" applyNumberFormat="1" applyFont="1" applyFill="1" applyAlignment="1">
      <alignment horizontal="left" vertical="top"/>
    </xf>
    <xf numFmtId="41" fontId="23" fillId="4" borderId="19" xfId="4" applyNumberFormat="1" applyFont="1" applyFill="1" applyBorder="1" applyAlignment="1">
      <alignment horizontal="center" vertical="center" wrapText="1"/>
    </xf>
    <xf numFmtId="41" fontId="23" fillId="7" borderId="19" xfId="4" applyNumberFormat="1" applyFont="1" applyFill="1" applyBorder="1" applyAlignment="1">
      <alignment vertical="center"/>
    </xf>
    <xf numFmtId="41" fontId="30" fillId="6" borderId="22" xfId="4" applyNumberFormat="1" applyFont="1" applyFill="1" applyBorder="1" applyAlignment="1">
      <alignment horizontal="left" vertical="top"/>
    </xf>
    <xf numFmtId="41" fontId="29" fillId="6" borderId="22" xfId="4" applyNumberFormat="1" applyFont="1" applyFill="1" applyBorder="1" applyAlignment="1">
      <alignment horizontal="left" vertical="top"/>
    </xf>
    <xf numFmtId="41" fontId="29" fillId="6" borderId="19" xfId="4" applyNumberFormat="1" applyFont="1" applyFill="1" applyBorder="1" applyAlignment="1">
      <alignment horizontal="left" vertical="top"/>
    </xf>
    <xf numFmtId="41" fontId="29" fillId="6" borderId="19" xfId="4" applyNumberFormat="1" applyFont="1" applyFill="1" applyBorder="1" applyAlignment="1">
      <alignment horizontal="left" vertical="center"/>
    </xf>
    <xf numFmtId="41" fontId="30" fillId="6" borderId="22" xfId="4" applyNumberFormat="1" applyFont="1" applyFill="1" applyBorder="1" applyAlignment="1">
      <alignment horizontal="left" vertical="center"/>
    </xf>
    <xf numFmtId="168" fontId="23" fillId="0" borderId="30" xfId="2" applyNumberFormat="1" applyFont="1" applyBorder="1" applyAlignment="1">
      <alignment vertical="center"/>
    </xf>
    <xf numFmtId="168" fontId="23" fillId="0" borderId="36" xfId="2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9" fontId="6" fillId="0" borderId="0" xfId="2" quotePrefix="1" applyFont="1" applyBorder="1" applyAlignment="1">
      <alignment horizontal="left" vertical="center" indent="3"/>
    </xf>
    <xf numFmtId="9" fontId="32" fillId="0" borderId="0" xfId="2" quotePrefix="1" applyFont="1" applyBorder="1" applyAlignment="1">
      <alignment horizontal="left" vertical="center" indent="3"/>
    </xf>
    <xf numFmtId="165" fontId="33" fillId="10" borderId="10" xfId="1" applyNumberFormat="1" applyFont="1" applyFill="1" applyBorder="1" applyAlignment="1">
      <alignment horizontal="right" vertical="center"/>
    </xf>
    <xf numFmtId="165" fontId="33" fillId="10" borderId="10" xfId="1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quotePrefix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43" fontId="35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68" fontId="32" fillId="0" borderId="35" xfId="2" applyNumberFormat="1" applyFont="1" applyBorder="1" applyAlignment="1">
      <alignment vertical="center"/>
    </xf>
    <xf numFmtId="0" fontId="2" fillId="10" borderId="70" xfId="0" applyFont="1" applyFill="1" applyBorder="1" applyAlignment="1">
      <alignment vertical="center" wrapText="1"/>
    </xf>
    <xf numFmtId="0" fontId="2" fillId="10" borderId="71" xfId="0" applyFont="1" applyFill="1" applyBorder="1" applyAlignment="1">
      <alignment vertical="center" wrapText="1"/>
    </xf>
    <xf numFmtId="0" fontId="2" fillId="10" borderId="73" xfId="0" applyFont="1" applyFill="1" applyBorder="1" applyAlignment="1">
      <alignment horizontal="center" vertical="center" wrapText="1"/>
    </xf>
    <xf numFmtId="0" fontId="2" fillId="10" borderId="78" xfId="0" applyFont="1" applyFill="1" applyBorder="1" applyAlignment="1">
      <alignment horizontal="center" vertical="center" wrapText="1"/>
    </xf>
    <xf numFmtId="168" fontId="2" fillId="8" borderId="84" xfId="2" applyNumberFormat="1" applyFont="1" applyFill="1" applyBorder="1" applyAlignment="1">
      <alignment vertical="center"/>
    </xf>
    <xf numFmtId="168" fontId="2" fillId="8" borderId="82" xfId="2" applyNumberFormat="1" applyFont="1" applyFill="1" applyBorder="1" applyAlignment="1">
      <alignment vertical="center"/>
    </xf>
    <xf numFmtId="0" fontId="2" fillId="8" borderId="34" xfId="0" applyFont="1" applyFill="1" applyBorder="1" applyAlignment="1">
      <alignment vertical="center"/>
    </xf>
    <xf numFmtId="168" fontId="2" fillId="8" borderId="35" xfId="2" applyNumberFormat="1" applyFont="1" applyFill="1" applyBorder="1" applyAlignment="1">
      <alignment vertical="center"/>
    </xf>
    <xf numFmtId="168" fontId="2" fillId="8" borderId="36" xfId="2" applyNumberFormat="1" applyFont="1" applyFill="1" applyBorder="1" applyAlignment="1">
      <alignment vertical="center"/>
    </xf>
    <xf numFmtId="168" fontId="2" fillId="8" borderId="38" xfId="2" applyNumberFormat="1" applyFont="1" applyFill="1" applyBorder="1" applyAlignment="1">
      <alignment vertical="center"/>
    </xf>
    <xf numFmtId="168" fontId="2" fillId="8" borderId="39" xfId="2" applyNumberFormat="1" applyFont="1" applyFill="1" applyBorder="1" applyAlignment="1">
      <alignment vertical="center"/>
    </xf>
    <xf numFmtId="0" fontId="2" fillId="0" borderId="71" xfId="0" applyFont="1" applyBorder="1" applyAlignment="1">
      <alignment vertical="center"/>
    </xf>
    <xf numFmtId="168" fontId="2" fillId="0" borderId="72" xfId="2" applyNumberFormat="1" applyFont="1" applyBorder="1" applyAlignment="1">
      <alignment vertical="center"/>
    </xf>
    <xf numFmtId="168" fontId="32" fillId="0" borderId="72" xfId="2" applyNumberFormat="1" applyFont="1" applyBorder="1" applyAlignment="1">
      <alignment vertical="center"/>
    </xf>
    <xf numFmtId="168" fontId="2" fillId="0" borderId="76" xfId="2" applyNumberFormat="1" applyFont="1" applyBorder="1" applyAlignment="1">
      <alignment vertical="center"/>
    </xf>
    <xf numFmtId="168" fontId="2" fillId="0" borderId="73" xfId="2" applyNumberFormat="1" applyFont="1" applyBorder="1" applyAlignment="1">
      <alignment vertical="center"/>
    </xf>
    <xf numFmtId="168" fontId="2" fillId="0" borderId="75" xfId="2" applyNumberFormat="1" applyFont="1" applyBorder="1" applyAlignment="1">
      <alignment vertical="center"/>
    </xf>
    <xf numFmtId="0" fontId="2" fillId="9" borderId="60" xfId="0" applyFont="1" applyFill="1" applyBorder="1" applyAlignment="1">
      <alignment horizontal="center" vertical="center"/>
    </xf>
    <xf numFmtId="0" fontId="2" fillId="9" borderId="59" xfId="0" applyFont="1" applyFill="1" applyBorder="1" applyAlignment="1">
      <alignment vertical="center"/>
    </xf>
    <xf numFmtId="9" fontId="2" fillId="9" borderId="59" xfId="2" applyFont="1" applyFill="1" applyBorder="1" applyAlignment="1">
      <alignment vertical="center"/>
    </xf>
    <xf numFmtId="168" fontId="2" fillId="8" borderId="85" xfId="2" applyNumberFormat="1" applyFont="1" applyFill="1" applyBorder="1" applyAlignment="1">
      <alignment vertical="center"/>
    </xf>
    <xf numFmtId="168" fontId="2" fillId="8" borderId="86" xfId="2" applyNumberFormat="1" applyFont="1" applyFill="1" applyBorder="1" applyAlignment="1">
      <alignment vertical="center"/>
    </xf>
    <xf numFmtId="9" fontId="2" fillId="9" borderId="61" xfId="2" applyFont="1" applyFill="1" applyBorder="1" applyAlignment="1">
      <alignment vertical="center"/>
    </xf>
    <xf numFmtId="0" fontId="2" fillId="15" borderId="72" xfId="0" applyFont="1" applyFill="1" applyBorder="1" applyAlignment="1">
      <alignment horizontal="center" vertical="center" wrapText="1"/>
    </xf>
    <xf numFmtId="0" fontId="2" fillId="15" borderId="73" xfId="0" applyFont="1" applyFill="1" applyBorder="1" applyAlignment="1">
      <alignment horizontal="center" vertical="center" wrapText="1"/>
    </xf>
    <xf numFmtId="0" fontId="2" fillId="15" borderId="74" xfId="0" applyFont="1" applyFill="1" applyBorder="1" applyAlignment="1">
      <alignment horizontal="center" vertical="center" wrapText="1"/>
    </xf>
    <xf numFmtId="0" fontId="2" fillId="15" borderId="75" xfId="0" applyFont="1" applyFill="1" applyBorder="1" applyAlignment="1">
      <alignment horizontal="center" vertical="center" wrapText="1"/>
    </xf>
    <xf numFmtId="168" fontId="2" fillId="15" borderId="76" xfId="2" applyNumberFormat="1" applyFont="1" applyFill="1" applyBorder="1" applyAlignment="1">
      <alignment horizontal="center" vertical="center" wrapText="1"/>
    </xf>
    <xf numFmtId="9" fontId="23" fillId="16" borderId="30" xfId="2" applyFont="1" applyFill="1" applyBorder="1" applyAlignment="1">
      <alignment vertical="center"/>
    </xf>
    <xf numFmtId="9" fontId="23" fillId="16" borderId="31" xfId="2" applyFont="1" applyFill="1" applyBorder="1" applyAlignment="1">
      <alignment vertical="center"/>
    </xf>
    <xf numFmtId="9" fontId="23" fillId="16" borderId="32" xfId="2" applyFont="1" applyFill="1" applyBorder="1" applyAlignment="1">
      <alignment vertical="center"/>
    </xf>
    <xf numFmtId="9" fontId="23" fillId="16" borderId="33" xfId="2" applyFont="1" applyFill="1" applyBorder="1" applyAlignment="1">
      <alignment vertical="center"/>
    </xf>
    <xf numFmtId="165" fontId="23" fillId="0" borderId="0" xfId="1" applyNumberFormat="1" applyFont="1" applyAlignment="1">
      <alignment horizontal="left" vertical="center"/>
    </xf>
    <xf numFmtId="43" fontId="23" fillId="10" borderId="20" xfId="4" applyFont="1" applyFill="1" applyBorder="1" applyAlignment="1">
      <alignment horizontal="center" vertical="center" wrapText="1"/>
    </xf>
    <xf numFmtId="41" fontId="39" fillId="4" borderId="19" xfId="4" applyNumberFormat="1" applyFont="1" applyFill="1" applyBorder="1" applyAlignment="1">
      <alignment horizontal="center" vertical="center" wrapText="1"/>
    </xf>
    <xf numFmtId="0" fontId="2" fillId="8" borderId="80" xfId="0" applyFont="1" applyFill="1" applyBorder="1" applyAlignment="1">
      <alignment vertical="center"/>
    </xf>
    <xf numFmtId="168" fontId="2" fillId="8" borderId="81" xfId="2" applyNumberFormat="1" applyFont="1" applyFill="1" applyBorder="1" applyAlignment="1">
      <alignment vertical="center"/>
    </xf>
    <xf numFmtId="168" fontId="2" fillId="8" borderId="83" xfId="2" applyNumberFormat="1" applyFont="1" applyFill="1" applyBorder="1" applyAlignment="1">
      <alignment vertical="center"/>
    </xf>
    <xf numFmtId="0" fontId="23" fillId="16" borderId="28" xfId="0" applyFont="1" applyFill="1" applyBorder="1" applyAlignment="1">
      <alignment vertical="center"/>
    </xf>
    <xf numFmtId="38" fontId="23" fillId="0" borderId="0" xfId="1" applyNumberFormat="1" applyFont="1" applyAlignment="1">
      <alignment horizontal="center" vertical="center"/>
    </xf>
    <xf numFmtId="3" fontId="40" fillId="0" borderId="56" xfId="2" applyNumberFormat="1" applyFont="1" applyBorder="1" applyAlignment="1">
      <alignment vertical="center"/>
    </xf>
    <xf numFmtId="41" fontId="41" fillId="13" borderId="57" xfId="1" applyNumberFormat="1" applyFont="1" applyFill="1" applyBorder="1" applyAlignment="1">
      <alignment vertical="center"/>
    </xf>
    <xf numFmtId="41" fontId="41" fillId="13" borderId="56" xfId="1" applyNumberFormat="1" applyFont="1" applyFill="1" applyBorder="1" applyAlignment="1">
      <alignment vertical="center"/>
    </xf>
    <xf numFmtId="41" fontId="41" fillId="0" borderId="56" xfId="1" applyNumberFormat="1" applyFont="1" applyBorder="1" applyAlignment="1">
      <alignment vertical="center"/>
    </xf>
    <xf numFmtId="41" fontId="41" fillId="0" borderId="5" xfId="1" applyNumberFormat="1" applyFont="1" applyBorder="1" applyAlignment="1">
      <alignment vertical="center"/>
    </xf>
    <xf numFmtId="38" fontId="20" fillId="11" borderId="61" xfId="1" applyNumberFormat="1" applyFont="1" applyFill="1" applyBorder="1" applyAlignment="1">
      <alignment horizontal="center" vertical="center"/>
    </xf>
    <xf numFmtId="38" fontId="20" fillId="12" borderId="57" xfId="1" applyNumberFormat="1" applyFont="1" applyFill="1" applyBorder="1" applyAlignment="1">
      <alignment horizontal="center" vertical="center"/>
    </xf>
    <xf numFmtId="38" fontId="20" fillId="0" borderId="65" xfId="1" applyNumberFormat="1" applyFont="1" applyBorder="1" applyAlignment="1">
      <alignment vertical="center"/>
    </xf>
    <xf numFmtId="41" fontId="20" fillId="11" borderId="61" xfId="1" applyNumberFormat="1" applyFont="1" applyFill="1" applyBorder="1" applyAlignment="1">
      <alignment horizontal="center" vertical="center"/>
    </xf>
    <xf numFmtId="164" fontId="42" fillId="0" borderId="56" xfId="1" applyNumberFormat="1" applyFont="1" applyBorder="1" applyAlignment="1">
      <alignment vertical="center"/>
    </xf>
    <xf numFmtId="0" fontId="24" fillId="11" borderId="60" xfId="0" applyFont="1" applyFill="1" applyBorder="1" applyAlignment="1">
      <alignment horizontal="left" vertical="center"/>
    </xf>
    <xf numFmtId="0" fontId="25" fillId="12" borderId="56" xfId="0" applyFont="1" applyFill="1" applyBorder="1" applyAlignment="1">
      <alignment horizontal="left" vertical="center"/>
    </xf>
    <xf numFmtId="38" fontId="3" fillId="12" borderId="0" xfId="1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 indent="1"/>
    </xf>
    <xf numFmtId="41" fontId="3" fillId="0" borderId="0" xfId="3" applyNumberFormat="1" applyFont="1" applyBorder="1" applyAlignment="1">
      <alignment horizontal="right" vertical="center"/>
    </xf>
    <xf numFmtId="9" fontId="6" fillId="0" borderId="56" xfId="2" quotePrefix="1" applyFont="1" applyBorder="1" applyAlignment="1">
      <alignment horizontal="left" vertical="center" indent="3"/>
    </xf>
    <xf numFmtId="9" fontId="6" fillId="0" borderId="0" xfId="2" applyFont="1" applyBorder="1" applyAlignment="1">
      <alignment horizontal="right" vertical="center"/>
    </xf>
    <xf numFmtId="3" fontId="3" fillId="0" borderId="56" xfId="0" applyNumberFormat="1" applyFont="1" applyBorder="1" applyAlignment="1">
      <alignment horizontal="left" vertical="center" indent="1"/>
    </xf>
    <xf numFmtId="3" fontId="3" fillId="10" borderId="0" xfId="3" applyNumberFormat="1" applyFont="1" applyFill="1" applyBorder="1" applyAlignment="1">
      <alignment horizontal="right" vertical="center"/>
    </xf>
    <xf numFmtId="41" fontId="3" fillId="0" borderId="56" xfId="0" applyNumberFormat="1" applyFont="1" applyBorder="1" applyAlignment="1">
      <alignment horizontal="left" vertical="center" indent="1"/>
    </xf>
    <xf numFmtId="41" fontId="3" fillId="10" borderId="0" xfId="3" applyNumberFormat="1" applyFont="1" applyFill="1" applyBorder="1" applyAlignment="1">
      <alignment horizontal="right" vertical="center"/>
    </xf>
    <xf numFmtId="41" fontId="20" fillId="0" borderId="56" xfId="0" applyNumberFormat="1" applyFont="1" applyBorder="1" applyAlignment="1">
      <alignment horizontal="left" vertical="center" indent="1"/>
    </xf>
    <xf numFmtId="41" fontId="20" fillId="0" borderId="0" xfId="3" applyNumberFormat="1" applyFont="1" applyBorder="1" applyAlignment="1">
      <alignment horizontal="right" vertical="center"/>
    </xf>
    <xf numFmtId="0" fontId="25" fillId="0" borderId="56" xfId="0" applyFont="1" applyBorder="1" applyAlignment="1">
      <alignment horizontal="left" vertical="center" indent="1"/>
    </xf>
    <xf numFmtId="41" fontId="25" fillId="0" borderId="0" xfId="3" applyNumberFormat="1" applyFont="1" applyBorder="1" applyAlignment="1">
      <alignment horizontal="right" vertical="center"/>
    </xf>
    <xf numFmtId="41" fontId="20" fillId="10" borderId="0" xfId="3" applyNumberFormat="1" applyFont="1" applyFill="1" applyBorder="1" applyAlignment="1">
      <alignment horizontal="right" vertical="center"/>
    </xf>
    <xf numFmtId="164" fontId="24" fillId="13" borderId="56" xfId="1" applyNumberFormat="1" applyFont="1" applyFill="1" applyBorder="1" applyAlignment="1">
      <alignment vertical="center"/>
    </xf>
    <xf numFmtId="41" fontId="24" fillId="13" borderId="0" xfId="1" applyNumberFormat="1" applyFont="1" applyFill="1" applyBorder="1" applyAlignment="1">
      <alignment horizontal="right" vertical="center"/>
    </xf>
    <xf numFmtId="0" fontId="25" fillId="0" borderId="64" xfId="0" applyFont="1" applyBorder="1" applyAlignment="1">
      <alignment vertical="center"/>
    </xf>
    <xf numFmtId="0" fontId="25" fillId="0" borderId="56" xfId="0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0" fillId="0" borderId="0" xfId="1" applyNumberFormat="1" applyFont="1" applyBorder="1" applyAlignment="1">
      <alignment vertical="center"/>
    </xf>
    <xf numFmtId="38" fontId="3" fillId="0" borderId="0" xfId="1" applyNumberFormat="1" applyFont="1" applyBorder="1" applyAlignment="1">
      <alignment vertical="center"/>
    </xf>
    <xf numFmtId="41" fontId="25" fillId="10" borderId="0" xfId="3" applyNumberFormat="1" applyFont="1" applyFill="1" applyBorder="1" applyAlignment="1">
      <alignment horizontal="right" vertical="center"/>
    </xf>
    <xf numFmtId="0" fontId="26" fillId="0" borderId="56" xfId="0" quotePrefix="1" applyFont="1" applyBorder="1" applyAlignment="1">
      <alignment horizontal="left" vertical="center" indent="3"/>
    </xf>
    <xf numFmtId="41" fontId="26" fillId="0" borderId="0" xfId="3" applyNumberFormat="1" applyFont="1" applyBorder="1" applyAlignment="1">
      <alignment horizontal="right" vertical="center"/>
    </xf>
    <xf numFmtId="41" fontId="41" fillId="0" borderId="0" xfId="1" applyNumberFormat="1" applyFont="1" applyBorder="1" applyAlignment="1">
      <alignment vertical="center"/>
    </xf>
    <xf numFmtId="41" fontId="41" fillId="13" borderId="0" xfId="1" applyNumberFormat="1" applyFont="1" applyFill="1" applyBorder="1" applyAlignment="1">
      <alignment vertical="center"/>
    </xf>
    <xf numFmtId="164" fontId="24" fillId="13" borderId="79" xfId="1" applyNumberFormat="1" applyFont="1" applyFill="1" applyBorder="1" applyAlignment="1">
      <alignment vertical="center"/>
    </xf>
    <xf numFmtId="41" fontId="24" fillId="13" borderId="87" xfId="1" applyNumberFormat="1" applyFont="1" applyFill="1" applyBorder="1" applyAlignment="1">
      <alignment horizontal="right" vertical="center"/>
    </xf>
    <xf numFmtId="41" fontId="24" fillId="13" borderId="79" xfId="1" applyNumberFormat="1" applyFont="1" applyFill="1" applyBorder="1" applyAlignment="1">
      <alignment vertical="center"/>
    </xf>
    <xf numFmtId="41" fontId="24" fillId="13" borderId="87" xfId="1" applyNumberFormat="1" applyFont="1" applyFill="1" applyBorder="1" applyAlignment="1">
      <alignment vertical="center"/>
    </xf>
    <xf numFmtId="164" fontId="5" fillId="0" borderId="56" xfId="1" applyNumberFormat="1" applyFont="1" applyBorder="1" applyAlignment="1">
      <alignment vertical="center"/>
    </xf>
    <xf numFmtId="38" fontId="2" fillId="6" borderId="0" xfId="1" applyNumberFormat="1" applyFont="1" applyFill="1" applyAlignment="1">
      <alignment horizontal="center" vertical="center"/>
    </xf>
    <xf numFmtId="168" fontId="30" fillId="0" borderId="35" xfId="2" applyNumberFormat="1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168" fontId="23" fillId="8" borderId="43" xfId="2" applyNumberFormat="1" applyFont="1" applyFill="1" applyBorder="1" applyAlignment="1">
      <alignment vertical="center"/>
    </xf>
    <xf numFmtId="168" fontId="23" fillId="8" borderId="36" xfId="2" applyNumberFormat="1" applyFont="1" applyFill="1" applyBorder="1" applyAlignment="1">
      <alignment vertical="center"/>
    </xf>
    <xf numFmtId="168" fontId="23" fillId="8" borderId="82" xfId="2" applyNumberFormat="1" applyFont="1" applyFill="1" applyBorder="1" applyAlignment="1">
      <alignment vertical="center"/>
    </xf>
    <xf numFmtId="167" fontId="3" fillId="0" borderId="0" xfId="0" applyNumberFormat="1" applyFont="1" applyAlignment="1">
      <alignment vertical="center"/>
    </xf>
    <xf numFmtId="43" fontId="3" fillId="0" borderId="0" xfId="2" applyNumberFormat="1" applyFont="1" applyAlignment="1">
      <alignment vertical="center"/>
    </xf>
    <xf numFmtId="0" fontId="2" fillId="17" borderId="73" xfId="0" applyFont="1" applyFill="1" applyBorder="1" applyAlignment="1">
      <alignment horizontal="center" vertical="center" wrapText="1"/>
    </xf>
    <xf numFmtId="0" fontId="2" fillId="17" borderId="77" xfId="0" applyFont="1" applyFill="1" applyBorder="1" applyAlignment="1">
      <alignment horizontal="center" vertical="center" wrapText="1"/>
    </xf>
    <xf numFmtId="43" fontId="3" fillId="6" borderId="0" xfId="0" applyNumberFormat="1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168" fontId="23" fillId="0" borderId="35" xfId="2" applyNumberFormat="1" applyFont="1" applyBorder="1" applyAlignment="1">
      <alignment vertical="center"/>
    </xf>
    <xf numFmtId="43" fontId="3" fillId="0" borderId="0" xfId="1" applyFont="1" applyAlignment="1">
      <alignment vertical="center"/>
    </xf>
    <xf numFmtId="10" fontId="3" fillId="0" borderId="0" xfId="0" applyNumberFormat="1" applyFont="1" applyAlignment="1">
      <alignment vertical="center"/>
    </xf>
    <xf numFmtId="38" fontId="3" fillId="10" borderId="0" xfId="1" applyNumberFormat="1" applyFont="1" applyFill="1" applyAlignment="1">
      <alignment horizontal="center" vertical="center"/>
    </xf>
    <xf numFmtId="41" fontId="23" fillId="13" borderId="87" xfId="1" applyNumberFormat="1" applyFont="1" applyFill="1" applyBorder="1" applyAlignment="1">
      <alignment vertical="center"/>
    </xf>
    <xf numFmtId="167" fontId="5" fillId="0" borderId="10" xfId="1" applyNumberFormat="1" applyFont="1" applyBorder="1" applyAlignment="1">
      <alignment horizontal="right" vertical="center"/>
    </xf>
    <xf numFmtId="0" fontId="4" fillId="3" borderId="88" xfId="0" applyFont="1" applyFill="1" applyBorder="1" applyAlignment="1">
      <alignment vertical="center"/>
    </xf>
    <xf numFmtId="0" fontId="4" fillId="3" borderId="89" xfId="0" applyFont="1" applyFill="1" applyBorder="1" applyAlignment="1">
      <alignment vertical="center"/>
    </xf>
    <xf numFmtId="0" fontId="4" fillId="3" borderId="89" xfId="0" applyFont="1" applyFill="1" applyBorder="1" applyAlignment="1">
      <alignment horizontal="center" vertical="center"/>
    </xf>
    <xf numFmtId="37" fontId="4" fillId="3" borderId="90" xfId="0" applyNumberFormat="1" applyFont="1" applyFill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165" fontId="31" fillId="10" borderId="0" xfId="3" applyNumberFormat="1" applyFont="1" applyFill="1" applyBorder="1" applyAlignment="1">
      <alignment horizontal="right" vertical="center"/>
    </xf>
    <xf numFmtId="165" fontId="31" fillId="0" borderId="0" xfId="3" applyNumberFormat="1" applyFont="1" applyBorder="1" applyAlignment="1">
      <alignment horizontal="left" vertical="center"/>
    </xf>
    <xf numFmtId="37" fontId="31" fillId="0" borderId="57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32" fillId="0" borderId="0" xfId="1" quotePrefix="1" applyNumberFormat="1" applyFont="1" applyBorder="1" applyAlignment="1">
      <alignment horizontal="left" vertical="center"/>
    </xf>
    <xf numFmtId="165" fontId="34" fillId="0" borderId="0" xfId="0" applyNumberFormat="1" applyFont="1" applyAlignment="1">
      <alignment vertical="center"/>
    </xf>
    <xf numFmtId="43" fontId="34" fillId="0" borderId="0" xfId="0" applyNumberFormat="1" applyFont="1" applyAlignment="1">
      <alignment vertical="center"/>
    </xf>
    <xf numFmtId="165" fontId="31" fillId="0" borderId="0" xfId="1" applyNumberFormat="1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165" fontId="16" fillId="0" borderId="0" xfId="1" quotePrefix="1" applyNumberFormat="1" applyFont="1" applyBorder="1" applyAlignment="1">
      <alignment horizontal="left" vertical="center"/>
    </xf>
    <xf numFmtId="37" fontId="16" fillId="0" borderId="57" xfId="0" applyNumberFormat="1" applyFont="1" applyBorder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165" fontId="31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left" vertical="center"/>
    </xf>
    <xf numFmtId="165" fontId="29" fillId="0" borderId="0" xfId="1" quotePrefix="1" applyNumberFormat="1" applyFont="1" applyBorder="1" applyAlignment="1">
      <alignment horizontal="left" vertical="center"/>
    </xf>
    <xf numFmtId="164" fontId="29" fillId="0" borderId="0" xfId="1" quotePrefix="1" applyNumberFormat="1" applyFont="1" applyBorder="1" applyAlignment="1">
      <alignment horizontal="left" vertical="center"/>
    </xf>
    <xf numFmtId="165" fontId="31" fillId="10" borderId="0" xfId="1" applyNumberFormat="1" applyFont="1" applyFill="1" applyBorder="1" applyAlignment="1">
      <alignment horizontal="right" vertical="center"/>
    </xf>
    <xf numFmtId="164" fontId="31" fillId="0" borderId="0" xfId="1" applyNumberFormat="1" applyFont="1" applyBorder="1" applyAlignment="1">
      <alignment horizontal="left" vertical="center"/>
    </xf>
    <xf numFmtId="165" fontId="31" fillId="0" borderId="0" xfId="2" applyNumberFormat="1" applyFont="1" applyBorder="1" applyAlignment="1">
      <alignment horizontal="right" vertical="center"/>
    </xf>
    <xf numFmtId="9" fontId="31" fillId="0" borderId="0" xfId="2" applyFont="1" applyBorder="1" applyAlignment="1">
      <alignment horizontal="left" vertical="center"/>
    </xf>
    <xf numFmtId="9" fontId="34" fillId="0" borderId="0" xfId="2" applyFont="1" applyBorder="1" applyAlignment="1">
      <alignment vertical="center"/>
    </xf>
    <xf numFmtId="9" fontId="16" fillId="0" borderId="0" xfId="2" quotePrefix="1" applyFont="1" applyBorder="1" applyAlignment="1">
      <alignment horizontal="left" vertical="center"/>
    </xf>
    <xf numFmtId="44" fontId="16" fillId="0" borderId="0" xfId="6" quotePrefix="1" applyFont="1" applyBorder="1" applyAlignment="1">
      <alignment horizontal="left" vertical="center"/>
    </xf>
    <xf numFmtId="0" fontId="31" fillId="0" borderId="79" xfId="0" applyFont="1" applyBorder="1" applyAlignment="1">
      <alignment horizontal="right" vertical="center"/>
    </xf>
    <xf numFmtId="0" fontId="31" fillId="0" borderId="87" xfId="0" applyFont="1" applyBorder="1" applyAlignment="1">
      <alignment vertical="center"/>
    </xf>
    <xf numFmtId="165" fontId="31" fillId="0" borderId="87" xfId="0" applyNumberFormat="1" applyFont="1" applyBorder="1" applyAlignment="1">
      <alignment horizontal="right" vertical="center"/>
    </xf>
    <xf numFmtId="0" fontId="34" fillId="0" borderId="87" xfId="0" applyFont="1" applyBorder="1" applyAlignment="1">
      <alignment vertical="center"/>
    </xf>
    <xf numFmtId="165" fontId="31" fillId="0" borderId="87" xfId="0" applyNumberFormat="1" applyFont="1" applyBorder="1" applyAlignment="1">
      <alignment horizontal="left" vertical="center"/>
    </xf>
    <xf numFmtId="37" fontId="31" fillId="0" borderId="91" xfId="0" applyNumberFormat="1" applyFont="1" applyBorder="1" applyAlignment="1">
      <alignment horizontal="left" vertical="center"/>
    </xf>
    <xf numFmtId="167" fontId="31" fillId="0" borderId="0" xfId="1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9" fontId="29" fillId="6" borderId="0" xfId="2" quotePrefix="1" applyFont="1" applyFill="1" applyAlignment="1">
      <alignment horizontal="right" vertical="center"/>
    </xf>
    <xf numFmtId="164" fontId="32" fillId="0" borderId="0" xfId="1" quotePrefix="1" applyNumberFormat="1" applyFont="1" applyBorder="1" applyAlignment="1">
      <alignment horizontal="left" vertical="center"/>
    </xf>
    <xf numFmtId="9" fontId="34" fillId="0" borderId="0" xfId="2" applyFont="1" applyAlignment="1">
      <alignment vertical="center"/>
    </xf>
    <xf numFmtId="38" fontId="3" fillId="12" borderId="71" xfId="1" applyNumberFormat="1" applyFont="1" applyFill="1" applyBorder="1" applyAlignment="1">
      <alignment horizontal="center" vertical="center"/>
    </xf>
    <xf numFmtId="164" fontId="5" fillId="0" borderId="93" xfId="1" applyNumberFormat="1" applyFont="1" applyBorder="1" applyAlignment="1">
      <alignment vertical="center"/>
    </xf>
    <xf numFmtId="164" fontId="42" fillId="0" borderId="93" xfId="1" applyNumberFormat="1" applyFont="1" applyBorder="1" applyAlignment="1">
      <alignment vertical="center"/>
    </xf>
    <xf numFmtId="38" fontId="3" fillId="12" borderId="34" xfId="1" applyNumberFormat="1" applyFont="1" applyFill="1" applyBorder="1" applyAlignment="1">
      <alignment horizontal="center" vertical="center"/>
    </xf>
    <xf numFmtId="41" fontId="24" fillId="13" borderId="93" xfId="1" applyNumberFormat="1" applyFont="1" applyFill="1" applyBorder="1" applyAlignment="1">
      <alignment vertical="center"/>
    </xf>
    <xf numFmtId="38" fontId="3" fillId="0" borderId="41" xfId="1" applyNumberFormat="1" applyFont="1" applyBorder="1" applyAlignment="1">
      <alignment vertical="center"/>
    </xf>
    <xf numFmtId="38" fontId="3" fillId="0" borderId="34" xfId="1" applyNumberFormat="1" applyFont="1" applyBorder="1" applyAlignment="1">
      <alignment vertical="center"/>
    </xf>
    <xf numFmtId="41" fontId="3" fillId="11" borderId="92" xfId="1" applyNumberFormat="1" applyFont="1" applyFill="1" applyBorder="1" applyAlignment="1">
      <alignment horizontal="center" vertical="center"/>
    </xf>
    <xf numFmtId="41" fontId="41" fillId="0" borderId="34" xfId="1" applyNumberFormat="1" applyFont="1" applyBorder="1" applyAlignment="1">
      <alignment vertical="center"/>
    </xf>
    <xf numFmtId="41" fontId="41" fillId="13" borderId="34" xfId="1" applyNumberFormat="1" applyFont="1" applyFill="1" applyBorder="1" applyAlignment="1">
      <alignment vertical="center"/>
    </xf>
    <xf numFmtId="41" fontId="24" fillId="13" borderId="80" xfId="1" applyNumberFormat="1" applyFont="1" applyFill="1" applyBorder="1" applyAlignment="1">
      <alignment vertical="center"/>
    </xf>
    <xf numFmtId="165" fontId="30" fillId="18" borderId="0" xfId="1" quotePrefix="1" applyNumberFormat="1" applyFont="1" applyFill="1" applyBorder="1" applyAlignment="1">
      <alignment horizontal="left" vertical="center"/>
    </xf>
    <xf numFmtId="165" fontId="32" fillId="18" borderId="0" xfId="1" quotePrefix="1" applyNumberFormat="1" applyFont="1" applyFill="1" applyBorder="1" applyAlignment="1">
      <alignment horizontal="left" vertical="center"/>
    </xf>
    <xf numFmtId="164" fontId="32" fillId="18" borderId="0" xfId="1" quotePrefix="1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2" fillId="14" borderId="64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2" xfId="1" applyNumberFormat="1" applyFont="1" applyBorder="1" applyAlignment="1">
      <alignment horizontal="center" vertical="center"/>
    </xf>
    <xf numFmtId="0" fontId="2" fillId="0" borderId="53" xfId="1" applyNumberFormat="1" applyFont="1" applyBorder="1" applyAlignment="1">
      <alignment horizontal="center" vertical="center"/>
    </xf>
    <xf numFmtId="0" fontId="2" fillId="0" borderId="48" xfId="1" applyNumberFormat="1" applyFont="1" applyBorder="1" applyAlignment="1">
      <alignment horizontal="center" vertical="center"/>
    </xf>
    <xf numFmtId="0" fontId="2" fillId="0" borderId="49" xfId="1" applyNumberFormat="1" applyFont="1" applyBorder="1" applyAlignment="1">
      <alignment horizontal="center" vertical="center"/>
    </xf>
    <xf numFmtId="0" fontId="2" fillId="0" borderId="50" xfId="1" applyNumberFormat="1" applyFont="1" applyBorder="1" applyAlignment="1">
      <alignment horizontal="center" vertical="center"/>
    </xf>
    <xf numFmtId="0" fontId="2" fillId="0" borderId="54" xfId="1" applyNumberFormat="1" applyFont="1" applyBorder="1" applyAlignment="1">
      <alignment horizontal="center" vertical="center"/>
    </xf>
    <xf numFmtId="0" fontId="2" fillId="0" borderId="51" xfId="1" applyNumberFormat="1" applyFont="1" applyBorder="1" applyAlignment="1">
      <alignment horizontal="center" vertical="center"/>
    </xf>
    <xf numFmtId="0" fontId="2" fillId="0" borderId="55" xfId="1" applyNumberFormat="1" applyFont="1" applyBorder="1" applyAlignment="1">
      <alignment horizontal="center" vertical="center"/>
    </xf>
  </cellXfs>
  <cellStyles count="7">
    <cellStyle name="Comma" xfId="1" builtinId="3"/>
    <cellStyle name="Comma [0] 2" xfId="3" xr:uid="{B2F44E36-FBC0-4C82-9509-80D699FDC323}"/>
    <cellStyle name="Comma 3 2 3" xfId="4" xr:uid="{A96CD535-76A6-44FD-B835-13865036FC59}"/>
    <cellStyle name="Currency" xfId="6" builtinId="4"/>
    <cellStyle name="Normal" xfId="0" builtinId="0"/>
    <cellStyle name="Percent" xfId="2" builtinId="5"/>
    <cellStyle name="Percent 2 2 2" xfId="5" xr:uid="{C85836A2-31EB-465D-8EC4-2DAC9B116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GIANG%20DAY\3.%20T&#192;I%20CH&#205;NH_&#272;&#7846;U%20T&#431;%20B&#7844;T%20&#272;&#7896;NG%20S&#7842;N\TH&#7920;C%20H&#192;NH__Real%20estate%20F&amp;I\210821_Bai%208%20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ng tin dat"/>
      <sheetName val="Assumptions"/>
      <sheetName val="CF"/>
      <sheetName val="Ketoan"/>
      <sheetName val="Report"/>
      <sheetName val="Dau tu"/>
      <sheetName val="Sheet1"/>
      <sheetName val="Collecting Schedule"/>
    </sheetNames>
    <sheetDataSet>
      <sheetData sheetId="0" refreshError="1"/>
      <sheetData sheetId="1" refreshError="1">
        <row r="159">
          <cell r="D159" t="str">
            <v>CHI PHÍ ĐẦU TƯ - TÀI CHÍNH - KẾ TOÁN ()</v>
          </cell>
        </row>
        <row r="196">
          <cell r="D196" t="str">
            <v>CHI PHÍ ĐẤT</v>
          </cell>
          <cell r="E196" t="str">
            <v>CHI PHÍ XÂY DỰNG HẠ TẦNG</v>
          </cell>
          <cell r="F196" t="str">
            <v>CHI PHÍ XÂY DỰNG CÔNG TRÌNH</v>
          </cell>
          <cell r="G196" t="str">
            <v>CHI PHÍ NGHIÊN CỨU PHÁT TRIỂN ()</v>
          </cell>
          <cell r="H196" t="str">
            <v>CHI PHÍ THIẾT KẾ ()</v>
          </cell>
          <cell r="I196" t="str">
            <v>CHI PHÍ PHÁP LÝ ()</v>
          </cell>
          <cell r="J196" t="str">
            <v>CHI PHÍ QUẢN LÝ DỰ ÁN, TVGS ()</v>
          </cell>
          <cell r="K196" t="str">
            <v>CHI PHÍ CHĂM SÓC VÀ DVKH ()</v>
          </cell>
          <cell r="M196" t="str">
            <v>CHI PHÍ QUẢN TRỊ DOANH NGHIỆP CHUNG ()</v>
          </cell>
          <cell r="N196" t="str">
            <v>CHI PHÍ MARKTING - BÁN HÀNG ()</v>
          </cell>
        </row>
      </sheetData>
      <sheetData sheetId="2" refreshError="1">
        <row r="17">
          <cell r="C17">
            <v>5059857</v>
          </cell>
        </row>
        <row r="46">
          <cell r="C46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han Thị Huyền Trang - Khoa Tài chính - Ngân hàng" id="{5F65A91A-17B3-47F0-94C5-1A253584DB1E}" userId="S::trang.pth@vlu.edu.vn::a2808853-1177-45e5-a6cb-d6d4cc0ad97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3-03-31T02:24:03.10" personId="{5F65A91A-17B3-47F0-94C5-1A253584DB1E}" id="{575EE159-0749-4F32-8D50-FA6D197041DC}">
    <text>Doanh thu căn hộ bằng giá bán mỗi đơn vị nhân diện tích căn hộ nhân (phân bổ theo tiến độ bán nhà)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A759-1AC8-4157-8647-FA26A51928DC}">
  <sheetPr>
    <tabColor rgb="FF92D050"/>
    <pageSetUpPr fitToPage="1"/>
  </sheetPr>
  <dimension ref="A1:AA261"/>
  <sheetViews>
    <sheetView showGridLines="0" zoomScale="80" zoomScaleNormal="80" zoomScaleSheetLayoutView="10" workbookViewId="0">
      <selection activeCell="F5" sqref="F5:F9"/>
    </sheetView>
  </sheetViews>
  <sheetFormatPr defaultColWidth="9.140625" defaultRowHeight="12.75" outlineLevelRow="1" x14ac:dyDescent="0.25"/>
  <cols>
    <col min="1" max="1" width="2.7109375" style="5" customWidth="1"/>
    <col min="2" max="2" width="5.42578125" style="5" customWidth="1"/>
    <col min="3" max="3" width="8.140625" style="5" customWidth="1"/>
    <col min="4" max="4" width="9.28515625" style="5" customWidth="1"/>
    <col min="5" max="5" width="25.28515625" style="27" customWidth="1"/>
    <col min="6" max="6" width="12.7109375" style="5" customWidth="1"/>
    <col min="7" max="7" width="11.5703125" style="5" customWidth="1"/>
    <col min="8" max="8" width="13.140625" style="5" customWidth="1"/>
    <col min="9" max="10" width="9.28515625" style="5" customWidth="1"/>
    <col min="11" max="11" width="11.7109375" style="5" customWidth="1"/>
    <col min="12" max="12" width="10.42578125" style="5" customWidth="1"/>
    <col min="13" max="13" width="13.140625" style="5" customWidth="1"/>
    <col min="14" max="14" width="10.42578125" style="5" customWidth="1"/>
    <col min="15" max="15" width="10.42578125" style="228" customWidth="1"/>
    <col min="16" max="16" width="8.42578125" style="5" customWidth="1"/>
    <col min="17" max="20" width="8.28515625" style="5" customWidth="1"/>
    <col min="21" max="21" width="8.28515625" style="6" customWidth="1"/>
    <col min="22" max="22" width="13" style="5" customWidth="1"/>
    <col min="23" max="23" width="10.85546875" style="7" customWidth="1"/>
    <col min="24" max="24" width="16.7109375" style="7" customWidth="1"/>
    <col min="25" max="25" width="8.28515625" style="7" customWidth="1"/>
    <col min="26" max="16384" width="9.140625" style="5"/>
  </cols>
  <sheetData>
    <row r="1" spans="2:25" x14ac:dyDescent="0.25">
      <c r="C1" s="5" t="s">
        <v>383</v>
      </c>
    </row>
    <row r="2" spans="2:25" ht="13.5" thickBot="1" x14ac:dyDescent="0.3">
      <c r="B2" s="233" t="s">
        <v>0</v>
      </c>
      <c r="C2" s="233"/>
      <c r="D2" s="233"/>
      <c r="E2" s="372"/>
      <c r="F2" s="1"/>
      <c r="G2" s="1"/>
      <c r="H2" s="1"/>
      <c r="I2" s="1"/>
      <c r="J2" s="1"/>
      <c r="K2" s="1"/>
      <c r="L2" s="1"/>
      <c r="M2" s="1"/>
    </row>
    <row r="3" spans="2:25" x14ac:dyDescent="0.25">
      <c r="B3" s="505" t="s">
        <v>1</v>
      </c>
      <c r="C3" s="506" t="s">
        <v>2</v>
      </c>
      <c r="D3" s="506"/>
      <c r="E3" s="506"/>
      <c r="F3" s="507" t="s">
        <v>3</v>
      </c>
      <c r="G3" s="507" t="s">
        <v>4</v>
      </c>
      <c r="H3" s="507"/>
      <c r="I3" s="507"/>
      <c r="J3" s="508"/>
      <c r="K3" s="19"/>
      <c r="M3" s="12"/>
      <c r="N3" s="12"/>
      <c r="O3" s="376"/>
      <c r="P3" s="12"/>
      <c r="Q3" s="12"/>
      <c r="R3" s="12"/>
      <c r="S3" s="12"/>
      <c r="T3" s="12"/>
      <c r="U3" s="13"/>
      <c r="V3" s="12"/>
    </row>
    <row r="4" spans="2:25" ht="18.75" customHeight="1" x14ac:dyDescent="0.25">
      <c r="B4" s="509">
        <v>1</v>
      </c>
      <c r="C4" s="510" t="s">
        <v>5</v>
      </c>
      <c r="D4" s="391"/>
      <c r="E4" s="510"/>
      <c r="F4" s="511">
        <v>76291</v>
      </c>
      <c r="G4" s="516">
        <f>F4-F10</f>
        <v>71066.8</v>
      </c>
      <c r="H4" s="394"/>
      <c r="I4" s="512"/>
      <c r="J4" s="513"/>
      <c r="K4" s="394"/>
      <c r="L4" s="395"/>
      <c r="M4" s="396"/>
      <c r="N4" s="397"/>
      <c r="O4" s="397"/>
      <c r="P4" s="12"/>
      <c r="Q4" s="12"/>
      <c r="R4" s="12"/>
      <c r="S4" s="12"/>
      <c r="T4" s="12"/>
      <c r="U4" s="13"/>
      <c r="V4" s="12"/>
    </row>
    <row r="5" spans="2:25" ht="15" customHeight="1" x14ac:dyDescent="0.25">
      <c r="B5" s="509"/>
      <c r="C5" s="391" t="s">
        <v>387</v>
      </c>
      <c r="D5" s="391"/>
      <c r="E5" s="514"/>
      <c r="F5" s="558"/>
      <c r="G5" s="542">
        <v>0.4</v>
      </c>
      <c r="H5" s="394" t="s">
        <v>386</v>
      </c>
      <c r="I5" s="512"/>
      <c r="J5" s="513"/>
      <c r="K5" s="394"/>
      <c r="L5" s="395"/>
      <c r="M5" s="396"/>
      <c r="N5" s="397"/>
      <c r="O5" s="397"/>
      <c r="P5" s="12"/>
      <c r="Q5" s="12"/>
      <c r="R5" s="12"/>
      <c r="S5" s="12"/>
      <c r="T5" s="12"/>
      <c r="U5" s="13"/>
      <c r="V5" s="12"/>
    </row>
    <row r="6" spans="2:25" ht="12.75" customHeight="1" x14ac:dyDescent="0.25">
      <c r="B6" s="509"/>
      <c r="C6" s="391" t="s">
        <v>388</v>
      </c>
      <c r="D6" s="391"/>
      <c r="E6" s="514"/>
      <c r="F6" s="558"/>
      <c r="G6" s="542">
        <v>0.08</v>
      </c>
      <c r="H6" s="394" t="s">
        <v>386</v>
      </c>
      <c r="I6" s="512"/>
      <c r="J6" s="513"/>
      <c r="K6" s="394"/>
      <c r="L6" s="395"/>
      <c r="M6" s="396"/>
      <c r="N6" s="397"/>
      <c r="O6" s="397"/>
      <c r="P6" s="12"/>
      <c r="Q6" s="12"/>
      <c r="R6" s="12"/>
      <c r="S6" s="12"/>
      <c r="T6" s="12"/>
      <c r="U6" s="13"/>
      <c r="V6" s="12"/>
    </row>
    <row r="7" spans="2:25" ht="12.75" customHeight="1" x14ac:dyDescent="0.25">
      <c r="B7" s="509"/>
      <c r="C7" s="391" t="s">
        <v>384</v>
      </c>
      <c r="D7" s="391"/>
      <c r="E7" s="514"/>
      <c r="F7" s="558"/>
      <c r="G7" s="542">
        <v>0.15</v>
      </c>
      <c r="H7" s="394" t="s">
        <v>386</v>
      </c>
      <c r="I7" s="512"/>
      <c r="J7" s="513"/>
      <c r="K7" s="394"/>
      <c r="L7" s="395"/>
      <c r="M7" s="396"/>
      <c r="N7" s="397"/>
      <c r="O7" s="397"/>
      <c r="P7" s="12"/>
      <c r="Q7" s="12"/>
      <c r="R7" s="12"/>
      <c r="S7" s="12"/>
      <c r="T7" s="12"/>
      <c r="U7" s="13"/>
      <c r="V7" s="12"/>
    </row>
    <row r="8" spans="2:25" ht="12.75" customHeight="1" x14ac:dyDescent="0.25">
      <c r="B8" s="509"/>
      <c r="C8" s="391" t="s">
        <v>385</v>
      </c>
      <c r="D8" s="391"/>
      <c r="E8" s="514"/>
      <c r="F8" s="558"/>
      <c r="G8" s="542">
        <v>0.08</v>
      </c>
      <c r="H8" s="394" t="s">
        <v>386</v>
      </c>
      <c r="I8" s="512"/>
      <c r="J8" s="513"/>
      <c r="K8" s="394"/>
      <c r="L8" s="395"/>
      <c r="M8" s="396"/>
      <c r="N8" s="397"/>
      <c r="O8" s="397"/>
      <c r="P8" s="12"/>
      <c r="Q8" s="12"/>
      <c r="R8" s="12"/>
      <c r="S8" s="12"/>
      <c r="T8" s="12"/>
      <c r="U8" s="13"/>
      <c r="V8" s="12"/>
    </row>
    <row r="9" spans="2:25" x14ac:dyDescent="0.25">
      <c r="B9" s="509"/>
      <c r="C9" s="391" t="s">
        <v>6</v>
      </c>
      <c r="D9" s="391"/>
      <c r="E9" s="514"/>
      <c r="F9" s="558"/>
      <c r="G9" s="542">
        <v>0.28999999999999998</v>
      </c>
      <c r="H9" s="394" t="s">
        <v>386</v>
      </c>
      <c r="I9" s="512"/>
      <c r="J9" s="513"/>
      <c r="L9" s="395"/>
      <c r="M9" s="396"/>
      <c r="N9" s="397"/>
      <c r="O9" s="397"/>
      <c r="P9" s="12"/>
      <c r="Q9" s="12"/>
      <c r="R9" s="12"/>
      <c r="S9" s="12"/>
      <c r="T9" s="12"/>
      <c r="U9" s="13"/>
      <c r="V9" s="12"/>
    </row>
    <row r="10" spans="2:25" x14ac:dyDescent="0.25">
      <c r="B10" s="509"/>
      <c r="C10" s="391" t="s">
        <v>382</v>
      </c>
      <c r="D10" s="391"/>
      <c r="E10" s="514"/>
      <c r="F10" s="543">
        <v>5224.2</v>
      </c>
      <c r="G10" s="544">
        <f>SUM(G5:G9)</f>
        <v>1</v>
      </c>
      <c r="H10" s="394"/>
      <c r="I10" s="512"/>
      <c r="J10" s="513"/>
      <c r="K10" s="394"/>
      <c r="L10" s="395"/>
      <c r="M10" s="397"/>
      <c r="N10" s="397"/>
      <c r="O10" s="397"/>
      <c r="P10" s="12"/>
      <c r="Q10" s="12"/>
      <c r="R10" s="12"/>
      <c r="S10" s="12"/>
      <c r="T10" s="12"/>
      <c r="U10" s="13"/>
      <c r="V10" s="12"/>
    </row>
    <row r="11" spans="2:25" x14ac:dyDescent="0.25">
      <c r="B11" s="509">
        <v>2</v>
      </c>
      <c r="C11" s="510" t="s">
        <v>7</v>
      </c>
      <c r="D11" s="510"/>
      <c r="E11" s="515"/>
      <c r="F11" s="511"/>
      <c r="G11" s="516"/>
      <c r="H11" s="394"/>
      <c r="I11" s="518"/>
      <c r="J11" s="513"/>
      <c r="K11" s="394"/>
      <c r="L11" s="394"/>
      <c r="M11" s="397"/>
      <c r="N11" s="397"/>
      <c r="O11" s="397"/>
      <c r="P11" s="12"/>
      <c r="Q11" s="12"/>
      <c r="R11" s="12"/>
      <c r="S11" s="12"/>
      <c r="T11" s="12"/>
      <c r="U11" s="13"/>
      <c r="V11" s="12"/>
    </row>
    <row r="12" spans="2:25" x14ac:dyDescent="0.25">
      <c r="B12" s="509"/>
      <c r="C12" s="391" t="s">
        <v>387</v>
      </c>
      <c r="D12" s="391"/>
      <c r="E12" s="514"/>
      <c r="F12" s="557"/>
      <c r="G12" s="394"/>
      <c r="H12" s="394"/>
      <c r="I12" s="512"/>
      <c r="J12" s="513"/>
      <c r="K12" s="394"/>
      <c r="L12" s="394"/>
      <c r="M12" s="397"/>
      <c r="N12" s="397"/>
      <c r="O12" s="397"/>
      <c r="P12" s="12"/>
      <c r="Q12" s="12"/>
      <c r="R12" s="12"/>
      <c r="S12" s="12"/>
      <c r="T12" s="12"/>
      <c r="U12" s="13"/>
      <c r="V12" s="12"/>
    </row>
    <row r="13" spans="2:25" x14ac:dyDescent="0.25">
      <c r="B13" s="509"/>
      <c r="C13" s="391" t="s">
        <v>388</v>
      </c>
      <c r="D13" s="391"/>
      <c r="E13" s="514"/>
      <c r="F13" s="557"/>
      <c r="G13" s="394"/>
      <c r="H13" s="394"/>
      <c r="I13" s="512"/>
      <c r="J13" s="513"/>
      <c r="K13" s="394"/>
      <c r="L13" s="395"/>
      <c r="M13" s="397"/>
      <c r="N13" s="398"/>
      <c r="O13" s="397"/>
      <c r="P13" s="12"/>
      <c r="Q13" s="12"/>
      <c r="R13" s="12"/>
      <c r="S13" s="12"/>
      <c r="T13" s="12"/>
      <c r="U13" s="13"/>
      <c r="V13" s="12"/>
    </row>
    <row r="14" spans="2:25" s="19" customFormat="1" x14ac:dyDescent="0.25">
      <c r="B14" s="519"/>
      <c r="C14" s="391" t="s">
        <v>384</v>
      </c>
      <c r="D14" s="391"/>
      <c r="E14" s="514"/>
      <c r="F14" s="557"/>
      <c r="G14" s="394"/>
      <c r="H14" s="394"/>
      <c r="I14" s="520"/>
      <c r="J14" s="521"/>
      <c r="K14" s="394"/>
      <c r="L14" s="394"/>
      <c r="M14" s="399"/>
      <c r="N14" s="399"/>
      <c r="O14" s="399"/>
      <c r="P14" s="17"/>
      <c r="Q14" s="17"/>
      <c r="R14" s="17"/>
      <c r="S14" s="17"/>
      <c r="T14" s="17"/>
      <c r="U14" s="20"/>
      <c r="V14" s="17"/>
      <c r="W14" s="21"/>
      <c r="X14" s="21"/>
      <c r="Y14" s="21"/>
    </row>
    <row r="15" spans="2:25" s="19" customFormat="1" x14ac:dyDescent="0.25">
      <c r="B15" s="519"/>
      <c r="C15" s="391" t="s">
        <v>385</v>
      </c>
      <c r="D15" s="391"/>
      <c r="E15" s="514"/>
      <c r="F15" s="557"/>
      <c r="G15" s="394"/>
      <c r="H15" s="394"/>
      <c r="I15" s="520"/>
      <c r="J15" s="521"/>
      <c r="K15" s="394"/>
      <c r="L15" s="394"/>
      <c r="M15" s="399"/>
      <c r="N15" s="399"/>
      <c r="O15" s="399"/>
      <c r="P15" s="17"/>
      <c r="Q15" s="17"/>
      <c r="R15" s="17"/>
      <c r="S15" s="17"/>
      <c r="T15" s="17"/>
      <c r="U15" s="20"/>
      <c r="V15" s="17"/>
      <c r="W15" s="21"/>
      <c r="X15" s="21"/>
      <c r="Y15" s="21"/>
    </row>
    <row r="16" spans="2:25" s="19" customFormat="1" x14ac:dyDescent="0.25">
      <c r="B16" s="519"/>
      <c r="C16" s="391" t="s">
        <v>6</v>
      </c>
      <c r="D16" s="391"/>
      <c r="E16" s="514"/>
      <c r="F16" s="557"/>
      <c r="G16" s="394"/>
      <c r="H16" s="517"/>
      <c r="I16" s="520"/>
      <c r="J16" s="521"/>
      <c r="K16" s="394"/>
      <c r="L16" s="394"/>
      <c r="M16" s="399"/>
      <c r="N16" s="399"/>
      <c r="O16" s="399"/>
      <c r="P16" s="17"/>
      <c r="Q16" s="17"/>
      <c r="R16" s="17"/>
      <c r="S16" s="17"/>
      <c r="T16" s="17"/>
      <c r="U16" s="20"/>
      <c r="V16" s="17"/>
      <c r="W16" s="21"/>
      <c r="X16" s="21"/>
      <c r="Y16" s="21"/>
    </row>
    <row r="17" spans="1:25" x14ac:dyDescent="0.25">
      <c r="B17" s="509">
        <v>3</v>
      </c>
      <c r="C17" s="510" t="s">
        <v>357</v>
      </c>
      <c r="D17" s="510"/>
      <c r="E17" s="510"/>
      <c r="F17" s="515"/>
      <c r="G17" s="394"/>
      <c r="H17" s="394"/>
      <c r="I17" s="518"/>
      <c r="J17" s="513"/>
      <c r="K17" s="394"/>
      <c r="L17" s="395"/>
      <c r="M17" s="399"/>
      <c r="N17" s="399"/>
      <c r="O17" s="397"/>
      <c r="P17" s="12"/>
      <c r="Q17" s="12"/>
      <c r="R17" s="12"/>
      <c r="S17" s="12"/>
      <c r="T17" s="12"/>
      <c r="U17" s="13"/>
      <c r="V17" s="12"/>
    </row>
    <row r="18" spans="1:25" s="19" customFormat="1" ht="18.75" customHeight="1" x14ac:dyDescent="0.25">
      <c r="B18" s="519"/>
      <c r="C18" s="391" t="s">
        <v>389</v>
      </c>
      <c r="E18" s="514"/>
      <c r="F18" s="515">
        <v>5.5</v>
      </c>
      <c r="G18" s="394"/>
      <c r="H18" s="517"/>
      <c r="I18" s="520"/>
      <c r="J18" s="521"/>
      <c r="K18" s="394"/>
      <c r="L18" s="394"/>
      <c r="M18" s="399"/>
      <c r="N18" s="399"/>
      <c r="O18" s="399"/>
      <c r="P18" s="17"/>
      <c r="Q18" s="17"/>
      <c r="R18" s="17"/>
      <c r="S18" s="17"/>
      <c r="T18" s="17"/>
      <c r="U18" s="20"/>
      <c r="V18" s="17"/>
      <c r="W18" s="21"/>
      <c r="X18" s="21"/>
      <c r="Y18" s="21"/>
    </row>
    <row r="19" spans="1:25" s="19" customFormat="1" x14ac:dyDescent="0.25">
      <c r="B19" s="519"/>
      <c r="C19" s="391" t="s">
        <v>390</v>
      </c>
      <c r="E19" s="514"/>
      <c r="F19" s="515">
        <v>0.5</v>
      </c>
      <c r="G19" s="394"/>
      <c r="H19" s="394"/>
      <c r="I19" s="520"/>
      <c r="J19" s="521"/>
      <c r="K19" s="394"/>
      <c r="L19" s="394"/>
      <c r="M19" s="399"/>
      <c r="N19" s="399"/>
      <c r="O19" s="399"/>
      <c r="P19" s="17"/>
      <c r="Q19" s="17"/>
      <c r="R19" s="17"/>
      <c r="S19" s="17"/>
      <c r="T19" s="17"/>
      <c r="U19" s="20"/>
      <c r="V19" s="17"/>
      <c r="W19" s="21"/>
      <c r="X19" s="21"/>
      <c r="Y19" s="21"/>
    </row>
    <row r="20" spans="1:25" x14ac:dyDescent="0.25">
      <c r="A20" s="19"/>
      <c r="B20" s="509">
        <v>4</v>
      </c>
      <c r="C20" s="510" t="s">
        <v>8</v>
      </c>
      <c r="D20" s="391"/>
      <c r="E20" s="510"/>
      <c r="F20" s="511"/>
      <c r="G20" s="394"/>
      <c r="H20" s="394"/>
      <c r="I20" s="518"/>
      <c r="J20" s="513"/>
      <c r="K20" s="395"/>
      <c r="L20" s="395"/>
      <c r="M20" s="397"/>
      <c r="N20" s="397"/>
      <c r="O20" s="397"/>
      <c r="P20" s="12"/>
      <c r="Q20" s="12"/>
      <c r="R20" s="12"/>
      <c r="S20" s="12"/>
      <c r="T20" s="12"/>
      <c r="U20" s="13"/>
      <c r="V20" s="12"/>
    </row>
    <row r="21" spans="1:25" s="19" customFormat="1" x14ac:dyDescent="0.25">
      <c r="A21" s="5"/>
      <c r="B21" s="519"/>
      <c r="C21" s="391" t="s">
        <v>9</v>
      </c>
      <c r="E21" s="522"/>
      <c r="F21" s="556"/>
      <c r="G21" s="394"/>
      <c r="H21" s="394"/>
      <c r="I21" s="520"/>
      <c r="J21" s="521"/>
      <c r="K21" s="394"/>
      <c r="L21" s="394"/>
      <c r="M21" s="399"/>
      <c r="N21" s="399"/>
      <c r="O21" s="399"/>
      <c r="P21" s="17"/>
      <c r="Q21" s="17"/>
      <c r="R21" s="17"/>
      <c r="S21" s="17"/>
      <c r="T21" s="17"/>
      <c r="U21" s="20"/>
      <c r="V21" s="17"/>
      <c r="W21" s="21"/>
      <c r="X21" s="21"/>
      <c r="Y21" s="21"/>
    </row>
    <row r="22" spans="1:25" s="19" customFormat="1" x14ac:dyDescent="0.25">
      <c r="B22" s="519"/>
      <c r="C22" s="391" t="s">
        <v>10</v>
      </c>
      <c r="E22" s="522"/>
      <c r="F22" s="556"/>
      <c r="G22" s="394"/>
      <c r="H22" s="394"/>
      <c r="I22" s="520"/>
      <c r="J22" s="521"/>
      <c r="K22" s="394"/>
      <c r="L22" s="394"/>
      <c r="M22" s="399"/>
      <c r="N22" s="399"/>
      <c r="O22" s="399"/>
      <c r="P22" s="17"/>
      <c r="Q22" s="17"/>
      <c r="R22" s="17"/>
      <c r="S22" s="17"/>
      <c r="T22" s="17"/>
      <c r="U22" s="20"/>
      <c r="V22" s="17"/>
      <c r="W22" s="21"/>
      <c r="X22" s="21"/>
      <c r="Y22" s="21"/>
    </row>
    <row r="23" spans="1:25" ht="15" x14ac:dyDescent="0.25">
      <c r="B23" s="509">
        <v>5</v>
      </c>
      <c r="C23" s="510" t="s">
        <v>11</v>
      </c>
      <c r="D23" s="510"/>
      <c r="E23" s="510"/>
      <c r="F23" s="523"/>
      <c r="G23" s="394"/>
      <c r="H23" s="394"/>
      <c r="I23" s="524"/>
      <c r="J23" s="513"/>
      <c r="K23" s="395"/>
      <c r="L23" s="395"/>
      <c r="M23" s="397"/>
      <c r="N23" s="397"/>
      <c r="O23" s="397"/>
      <c r="P23" s="13"/>
      <c r="Q23" s="12"/>
      <c r="R23" s="12"/>
      <c r="S23" s="12"/>
      <c r="T23" s="12"/>
      <c r="U23" s="13"/>
      <c r="V23" s="12"/>
    </row>
    <row r="24" spans="1:25" s="19" customFormat="1" x14ac:dyDescent="0.25">
      <c r="B24" s="519"/>
      <c r="C24" s="391" t="s">
        <v>9</v>
      </c>
      <c r="D24" s="390"/>
      <c r="E24" s="522"/>
      <c r="F24" s="556"/>
      <c r="G24" s="394" t="s">
        <v>380</v>
      </c>
      <c r="H24" s="394"/>
      <c r="I24" s="525"/>
      <c r="J24" s="521"/>
      <c r="K24" s="394"/>
      <c r="L24" s="394"/>
      <c r="M24" s="233"/>
      <c r="N24" s="399"/>
      <c r="O24" s="399"/>
      <c r="P24" s="17"/>
      <c r="Q24" s="17"/>
      <c r="R24" s="17"/>
      <c r="S24" s="17"/>
      <c r="T24" s="17"/>
      <c r="U24" s="20"/>
      <c r="V24" s="17"/>
      <c r="W24" s="21"/>
      <c r="X24" s="21"/>
      <c r="Y24" s="21"/>
    </row>
    <row r="25" spans="1:25" s="19" customFormat="1" x14ac:dyDescent="0.25">
      <c r="B25" s="519"/>
      <c r="C25" s="391" t="s">
        <v>10</v>
      </c>
      <c r="D25" s="390"/>
      <c r="E25" s="522"/>
      <c r="F25" s="556"/>
      <c r="G25" s="394" t="s">
        <v>381</v>
      </c>
      <c r="H25" s="394"/>
      <c r="I25" s="526"/>
      <c r="J25" s="521"/>
      <c r="K25" s="394"/>
      <c r="L25" s="394"/>
      <c r="M25" s="399"/>
      <c r="N25" s="399"/>
      <c r="O25" s="399"/>
      <c r="P25" s="17"/>
      <c r="Q25" s="17"/>
      <c r="R25" s="17"/>
      <c r="S25" s="17"/>
      <c r="T25" s="17"/>
      <c r="U25" s="20"/>
      <c r="V25" s="17"/>
      <c r="W25" s="21"/>
      <c r="X25" s="21"/>
      <c r="Y25" s="21"/>
    </row>
    <row r="26" spans="1:25" x14ac:dyDescent="0.25">
      <c r="B26" s="509">
        <v>6</v>
      </c>
      <c r="C26" s="510" t="s">
        <v>12</v>
      </c>
      <c r="D26" s="510"/>
      <c r="E26" s="510"/>
      <c r="F26" s="527"/>
      <c r="G26" s="394" t="s">
        <v>373</v>
      </c>
      <c r="H26" s="394"/>
      <c r="I26" s="528"/>
      <c r="J26" s="513"/>
      <c r="L26" s="395"/>
      <c r="M26" s="397"/>
      <c r="N26" s="397"/>
      <c r="O26" s="397"/>
      <c r="P26" s="12"/>
      <c r="Q26" s="12"/>
      <c r="R26" s="12"/>
      <c r="S26" s="12"/>
      <c r="T26" s="12"/>
      <c r="U26" s="13"/>
      <c r="V26" s="12"/>
    </row>
    <row r="27" spans="1:25" x14ac:dyDescent="0.25">
      <c r="B27" s="509">
        <v>7</v>
      </c>
      <c r="C27" s="510" t="s">
        <v>13</v>
      </c>
      <c r="D27" s="510"/>
      <c r="E27" s="510"/>
      <c r="F27" s="529">
        <f>MAX(F28:F29)</f>
        <v>0.4</v>
      </c>
      <c r="G27" s="394"/>
      <c r="H27" s="394"/>
      <c r="I27" s="530"/>
      <c r="J27" s="513"/>
      <c r="K27" s="395"/>
      <c r="L27" s="395"/>
      <c r="M27" s="397"/>
      <c r="N27" s="397"/>
      <c r="O27" s="397"/>
      <c r="P27" s="12"/>
      <c r="Q27" s="12"/>
      <c r="R27" s="12"/>
      <c r="S27" s="12"/>
      <c r="T27" s="12"/>
      <c r="U27" s="13"/>
      <c r="V27" s="12"/>
    </row>
    <row r="28" spans="1:25" s="19" customFormat="1" x14ac:dyDescent="0.25">
      <c r="B28" s="519"/>
      <c r="C28" s="391" t="s">
        <v>14</v>
      </c>
      <c r="D28" s="391"/>
      <c r="E28" s="522"/>
      <c r="F28" s="515">
        <v>0.4</v>
      </c>
      <c r="G28" s="531"/>
      <c r="H28" s="394"/>
      <c r="I28" s="532"/>
      <c r="J28" s="521"/>
      <c r="K28" s="394"/>
      <c r="L28" s="394"/>
      <c r="M28" s="399"/>
      <c r="N28" s="399"/>
      <c r="O28" s="399"/>
      <c r="P28" s="17"/>
      <c r="Q28" s="17"/>
      <c r="R28" s="17"/>
      <c r="S28" s="17"/>
      <c r="T28" s="17"/>
      <c r="U28" s="20"/>
      <c r="V28" s="17"/>
      <c r="W28" s="21"/>
      <c r="X28" s="21"/>
      <c r="Y28" s="21"/>
    </row>
    <row r="29" spans="1:25" s="19" customFormat="1" x14ac:dyDescent="0.25">
      <c r="B29" s="519"/>
      <c r="C29" s="391" t="s">
        <v>15</v>
      </c>
      <c r="D29" s="391"/>
      <c r="E29" s="522"/>
      <c r="F29" s="515">
        <v>0.3</v>
      </c>
      <c r="G29" s="394"/>
      <c r="H29" s="394"/>
      <c r="I29" s="533"/>
      <c r="J29" s="521"/>
      <c r="K29" s="394"/>
      <c r="L29" s="517"/>
      <c r="M29" s="394"/>
      <c r="N29" s="394"/>
      <c r="O29" s="394"/>
      <c r="U29" s="22"/>
      <c r="W29" s="21"/>
      <c r="X29" s="21"/>
      <c r="Y29" s="21"/>
    </row>
    <row r="30" spans="1:25" x14ac:dyDescent="0.25">
      <c r="B30" s="509">
        <v>8</v>
      </c>
      <c r="C30" s="510" t="s">
        <v>16</v>
      </c>
      <c r="D30" s="510"/>
      <c r="E30" s="510"/>
      <c r="F30" s="540">
        <v>25</v>
      </c>
      <c r="G30" s="394"/>
      <c r="H30" s="394"/>
      <c r="I30" s="518"/>
      <c r="J30" s="513"/>
      <c r="K30" s="394"/>
      <c r="L30" s="395"/>
      <c r="M30" s="395"/>
      <c r="N30" s="395"/>
      <c r="O30" s="395"/>
    </row>
    <row r="31" spans="1:25" x14ac:dyDescent="0.25">
      <c r="B31" s="509">
        <v>9</v>
      </c>
      <c r="C31" s="510" t="s">
        <v>17</v>
      </c>
      <c r="D31" s="510"/>
      <c r="E31" s="510"/>
      <c r="F31" s="540">
        <v>2438</v>
      </c>
      <c r="G31" s="394"/>
      <c r="H31" s="394"/>
      <c r="I31" s="518"/>
      <c r="J31" s="513"/>
      <c r="K31" s="394"/>
      <c r="L31" s="395"/>
      <c r="M31" s="395"/>
      <c r="N31" s="395"/>
      <c r="O31" s="395"/>
    </row>
    <row r="32" spans="1:25" x14ac:dyDescent="0.25">
      <c r="B32" s="509">
        <v>10</v>
      </c>
      <c r="C32" s="510" t="s">
        <v>18</v>
      </c>
      <c r="D32" s="510"/>
      <c r="E32" s="510"/>
      <c r="F32" s="540">
        <v>6500</v>
      </c>
      <c r="G32" s="394"/>
      <c r="H32" s="394"/>
      <c r="I32" s="518"/>
      <c r="J32" s="513"/>
      <c r="K32" s="394"/>
      <c r="L32" s="395"/>
      <c r="M32" s="395"/>
      <c r="N32" s="395"/>
      <c r="O32" s="395"/>
    </row>
    <row r="33" spans="2:25" ht="13.5" thickBot="1" x14ac:dyDescent="0.3">
      <c r="B33" s="534"/>
      <c r="C33" s="535"/>
      <c r="D33" s="535"/>
      <c r="E33" s="535"/>
      <c r="F33" s="536"/>
      <c r="G33" s="537"/>
      <c r="H33" s="537"/>
      <c r="I33" s="538"/>
      <c r="J33" s="539"/>
      <c r="K33" s="394"/>
      <c r="L33" s="395"/>
      <c r="M33" s="395"/>
      <c r="N33" s="395"/>
      <c r="O33" s="395"/>
    </row>
    <row r="34" spans="2:25" x14ac:dyDescent="0.25">
      <c r="B34" s="373"/>
      <c r="C34" s="373"/>
      <c r="D34" s="373"/>
      <c r="E34" s="374"/>
      <c r="F34" s="373"/>
      <c r="G34" s="375"/>
      <c r="H34" s="373"/>
      <c r="I34" s="373"/>
      <c r="J34" s="373"/>
      <c r="K34" s="394"/>
      <c r="L34" s="395"/>
      <c r="M34" s="395"/>
      <c r="N34" s="395"/>
      <c r="O34" s="395"/>
    </row>
    <row r="35" spans="2:25" s="1" customFormat="1" ht="13.5" thickBot="1" x14ac:dyDescent="0.3">
      <c r="B35" s="233" t="s">
        <v>19</v>
      </c>
      <c r="E35" s="2"/>
      <c r="G35" s="28"/>
      <c r="K35" s="400"/>
      <c r="L35" s="395"/>
      <c r="M35" s="395"/>
      <c r="N35" s="395"/>
      <c r="O35" s="395"/>
      <c r="U35" s="3"/>
      <c r="W35" s="4"/>
      <c r="X35" s="4"/>
      <c r="Y35" s="4"/>
    </row>
    <row r="36" spans="2:25" ht="13.5" thickTop="1" x14ac:dyDescent="0.25">
      <c r="B36" s="8" t="s">
        <v>1</v>
      </c>
      <c r="C36" s="9" t="s">
        <v>2</v>
      </c>
      <c r="D36" s="9"/>
      <c r="E36" s="9"/>
      <c r="F36" s="29" t="s">
        <v>20</v>
      </c>
      <c r="G36" s="10" t="s">
        <v>4</v>
      </c>
      <c r="H36" s="10"/>
      <c r="I36" s="10"/>
      <c r="J36" s="11"/>
      <c r="K36" s="400"/>
      <c r="L36" s="401"/>
      <c r="M36" s="401"/>
      <c r="N36" s="401"/>
      <c r="O36" s="401"/>
      <c r="Q36" s="6"/>
    </row>
    <row r="37" spans="2:25" x14ac:dyDescent="0.25">
      <c r="B37" s="14">
        <v>1</v>
      </c>
      <c r="C37" s="15" t="s">
        <v>21</v>
      </c>
      <c r="D37" s="15"/>
      <c r="E37" s="15"/>
      <c r="F37" s="504">
        <f>F31</f>
        <v>2438</v>
      </c>
      <c r="G37" s="18"/>
      <c r="H37" s="18"/>
      <c r="I37" s="18"/>
      <c r="J37" s="16"/>
      <c r="K37" s="400"/>
      <c r="L37" s="401"/>
      <c r="M37" s="401"/>
      <c r="N37" s="401"/>
      <c r="O37" s="401"/>
    </row>
    <row r="38" spans="2:25" x14ac:dyDescent="0.25">
      <c r="B38" s="14">
        <v>2</v>
      </c>
      <c r="C38" s="15" t="s">
        <v>22</v>
      </c>
      <c r="D38" s="15"/>
      <c r="E38" s="15"/>
      <c r="F38" s="392">
        <f>F24/F37</f>
        <v>0</v>
      </c>
      <c r="G38" s="436"/>
      <c r="H38" s="18"/>
      <c r="I38" s="18"/>
      <c r="J38" s="16"/>
      <c r="K38" s="400" t="s">
        <v>369</v>
      </c>
      <c r="L38" s="401"/>
      <c r="M38" s="401"/>
      <c r="N38" s="401"/>
      <c r="O38" s="401"/>
    </row>
    <row r="39" spans="2:25" x14ac:dyDescent="0.25">
      <c r="B39" s="14">
        <v>3</v>
      </c>
      <c r="C39" s="15" t="s">
        <v>23</v>
      </c>
      <c r="D39" s="15"/>
      <c r="E39" s="15"/>
      <c r="F39" s="31" t="s">
        <v>24</v>
      </c>
      <c r="G39" s="18"/>
      <c r="H39" s="18"/>
      <c r="I39" s="18"/>
      <c r="J39" s="16"/>
      <c r="K39" s="400"/>
      <c r="L39" s="401"/>
      <c r="M39" s="401"/>
      <c r="N39" s="401"/>
      <c r="O39" s="401"/>
    </row>
    <row r="40" spans="2:25" x14ac:dyDescent="0.25">
      <c r="B40" s="14">
        <v>4</v>
      </c>
      <c r="C40" s="15" t="s">
        <v>25</v>
      </c>
      <c r="D40" s="15"/>
      <c r="E40" s="15"/>
      <c r="F40" s="31" t="s">
        <v>26</v>
      </c>
      <c r="G40" s="18"/>
      <c r="H40" s="18"/>
      <c r="I40" s="18"/>
      <c r="J40" s="16"/>
      <c r="K40" s="400"/>
      <c r="L40" s="401"/>
      <c r="M40" s="401"/>
      <c r="N40" s="401"/>
      <c r="O40" s="401"/>
    </row>
    <row r="41" spans="2:25" x14ac:dyDescent="0.25">
      <c r="B41" s="14">
        <v>5</v>
      </c>
      <c r="C41" s="15" t="s">
        <v>27</v>
      </c>
      <c r="D41" s="15"/>
      <c r="E41" s="15"/>
      <c r="F41" s="31" t="s">
        <v>28</v>
      </c>
      <c r="G41" s="18"/>
      <c r="H41" s="18"/>
      <c r="I41" s="18"/>
      <c r="J41" s="16"/>
      <c r="K41" s="400"/>
      <c r="L41" s="401"/>
      <c r="M41" s="401"/>
      <c r="N41" s="401"/>
      <c r="O41" s="401"/>
    </row>
    <row r="42" spans="2:25" x14ac:dyDescent="0.25">
      <c r="B42" s="14">
        <v>6</v>
      </c>
      <c r="C42" s="15" t="s">
        <v>29</v>
      </c>
      <c r="D42" s="15"/>
      <c r="E42" s="15"/>
      <c r="F42" s="31">
        <v>35</v>
      </c>
      <c r="G42" s="18"/>
      <c r="H42" s="18"/>
      <c r="I42" s="18"/>
      <c r="J42" s="16"/>
      <c r="K42" s="400" t="s">
        <v>358</v>
      </c>
      <c r="L42" s="401"/>
      <c r="M42" s="401"/>
      <c r="N42" s="401"/>
      <c r="O42" s="401"/>
    </row>
    <row r="43" spans="2:25" x14ac:dyDescent="0.25">
      <c r="B43" s="14">
        <v>7</v>
      </c>
      <c r="C43" s="15" t="s">
        <v>30</v>
      </c>
      <c r="D43" s="15"/>
      <c r="E43" s="15"/>
      <c r="F43" s="31">
        <v>40</v>
      </c>
      <c r="G43" s="18"/>
      <c r="H43" s="18"/>
      <c r="I43" s="18"/>
      <c r="J43" s="16"/>
      <c r="K43" s="400" t="s">
        <v>358</v>
      </c>
      <c r="L43" s="401"/>
      <c r="M43" s="401"/>
      <c r="N43" s="401"/>
      <c r="O43" s="401"/>
    </row>
    <row r="44" spans="2:25" x14ac:dyDescent="0.25">
      <c r="B44" s="14"/>
      <c r="C44" s="15" t="s">
        <v>31</v>
      </c>
      <c r="D44" s="15"/>
      <c r="E44" s="15"/>
      <c r="F44" s="393">
        <f>F42*F38</f>
        <v>0</v>
      </c>
      <c r="G44" s="18"/>
      <c r="H44" s="18"/>
      <c r="I44" s="18"/>
      <c r="J44" s="16"/>
      <c r="K44" s="400" t="s">
        <v>359</v>
      </c>
      <c r="L44" s="401"/>
      <c r="M44" s="401"/>
      <c r="N44" s="401"/>
      <c r="O44" s="401"/>
    </row>
    <row r="45" spans="2:25" ht="13.5" thickBot="1" x14ac:dyDescent="0.3">
      <c r="B45" s="23"/>
      <c r="C45" s="24"/>
      <c r="D45" s="24"/>
      <c r="E45" s="24"/>
      <c r="F45" s="32"/>
      <c r="G45" s="25"/>
      <c r="H45" s="25"/>
      <c r="I45" s="25"/>
      <c r="J45" s="26"/>
      <c r="K45" s="401"/>
      <c r="L45" s="401"/>
      <c r="M45" s="401"/>
      <c r="N45" s="401"/>
      <c r="O45" s="401"/>
    </row>
    <row r="46" spans="2:25" ht="13.5" thickTop="1" x14ac:dyDescent="0.25">
      <c r="B46" s="33"/>
      <c r="E46" s="5"/>
      <c r="F46" s="34"/>
      <c r="G46" s="35"/>
      <c r="H46" s="35"/>
      <c r="I46" s="35"/>
      <c r="J46" s="36"/>
      <c r="K46" s="400"/>
      <c r="L46" s="400"/>
      <c r="M46" s="400"/>
      <c r="N46" s="401"/>
      <c r="O46" s="401"/>
    </row>
    <row r="47" spans="2:25" ht="13.5" thickBot="1" x14ac:dyDescent="0.3">
      <c r="B47" s="1" t="s">
        <v>32</v>
      </c>
      <c r="C47" s="1"/>
      <c r="D47" s="1"/>
      <c r="E47" s="2"/>
      <c r="F47" s="1"/>
      <c r="G47" s="28"/>
      <c r="H47" s="1"/>
      <c r="I47" s="1"/>
      <c r="J47" s="1"/>
      <c r="K47" s="400"/>
      <c r="L47" s="400"/>
      <c r="M47" s="400"/>
      <c r="N47" s="401"/>
      <c r="O47" s="401"/>
    </row>
    <row r="48" spans="2:25" ht="13.5" thickTop="1" x14ac:dyDescent="0.25">
      <c r="B48" s="37" t="s">
        <v>1</v>
      </c>
      <c r="C48" s="38" t="s">
        <v>2</v>
      </c>
      <c r="D48" s="38"/>
      <c r="E48" s="38"/>
      <c r="F48" s="39" t="s">
        <v>20</v>
      </c>
      <c r="G48" s="40" t="s">
        <v>4</v>
      </c>
      <c r="H48" s="40"/>
      <c r="I48" s="40"/>
      <c r="J48" s="41"/>
      <c r="K48" s="400"/>
      <c r="L48" s="400"/>
      <c r="M48" s="400"/>
      <c r="N48" s="401"/>
      <c r="O48" s="401"/>
    </row>
    <row r="49" spans="2:25" x14ac:dyDescent="0.25">
      <c r="B49" s="14">
        <v>1</v>
      </c>
      <c r="C49" s="15" t="s">
        <v>33</v>
      </c>
      <c r="D49" s="15"/>
      <c r="E49" s="15"/>
      <c r="F49" s="392">
        <f>F42*F24</f>
        <v>0</v>
      </c>
      <c r="G49" s="18"/>
      <c r="H49" s="18"/>
      <c r="I49" s="18"/>
      <c r="J49" s="16"/>
      <c r="K49" s="400" t="s">
        <v>360</v>
      </c>
      <c r="L49" s="400"/>
      <c r="M49" s="400" t="s">
        <v>361</v>
      </c>
      <c r="N49" s="401"/>
      <c r="O49" s="401"/>
    </row>
    <row r="50" spans="2:25" x14ac:dyDescent="0.25">
      <c r="B50" s="14">
        <v>2</v>
      </c>
      <c r="C50" s="15" t="s">
        <v>34</v>
      </c>
      <c r="D50" s="15"/>
      <c r="E50" s="15"/>
      <c r="F50" s="392">
        <f>F43*F25</f>
        <v>0</v>
      </c>
      <c r="G50" s="18"/>
      <c r="H50" s="18"/>
      <c r="I50" s="18"/>
      <c r="J50" s="16"/>
      <c r="K50" s="400" t="s">
        <v>362</v>
      </c>
      <c r="L50" s="400"/>
      <c r="M50" s="400"/>
      <c r="N50" s="401"/>
      <c r="O50" s="401"/>
    </row>
    <row r="51" spans="2:25" x14ac:dyDescent="0.25">
      <c r="B51" s="14">
        <v>3</v>
      </c>
      <c r="C51" s="15" t="s">
        <v>35</v>
      </c>
      <c r="D51" s="15"/>
      <c r="E51" s="15"/>
      <c r="F51" s="30">
        <f>F45</f>
        <v>0</v>
      </c>
      <c r="G51" s="18"/>
      <c r="H51" s="18"/>
      <c r="I51" s="18"/>
      <c r="J51" s="16"/>
      <c r="K51" s="400"/>
      <c r="L51" s="400"/>
      <c r="M51" s="400"/>
      <c r="N51" s="401"/>
      <c r="O51" s="401"/>
    </row>
    <row r="52" spans="2:25" x14ac:dyDescent="0.25">
      <c r="B52" s="14"/>
      <c r="C52" s="15"/>
      <c r="D52" s="15"/>
      <c r="E52" s="15"/>
      <c r="F52" s="31"/>
      <c r="G52" s="18"/>
      <c r="H52" s="18"/>
      <c r="I52" s="18"/>
      <c r="J52" s="16"/>
      <c r="K52" s="19"/>
      <c r="L52" s="19"/>
      <c r="M52" s="19"/>
    </row>
    <row r="53" spans="2:25" s="1" customFormat="1" ht="13.5" thickBot="1" x14ac:dyDescent="0.3">
      <c r="B53" s="42" t="s">
        <v>36</v>
      </c>
      <c r="C53" s="43"/>
      <c r="D53" s="43"/>
      <c r="E53" s="43"/>
      <c r="F53" s="44">
        <f>SUM(F49:F51)</f>
        <v>0</v>
      </c>
      <c r="G53" s="45"/>
      <c r="H53" s="45"/>
      <c r="I53" s="45"/>
      <c r="J53" s="46"/>
      <c r="K53" s="19"/>
      <c r="L53" s="19"/>
      <c r="M53" s="19"/>
      <c r="O53" s="233"/>
      <c r="U53" s="3"/>
      <c r="W53" s="4"/>
      <c r="X53" s="4"/>
      <c r="Y53" s="4"/>
    </row>
    <row r="54" spans="2:25" ht="13.5" thickTop="1" x14ac:dyDescent="0.25">
      <c r="B54" s="33"/>
      <c r="E54" s="5"/>
      <c r="F54" s="34"/>
      <c r="G54" s="35"/>
      <c r="H54" s="35"/>
      <c r="I54" s="35"/>
      <c r="J54" s="36"/>
    </row>
    <row r="55" spans="2:25" s="1" customFormat="1" ht="13.5" thickBot="1" x14ac:dyDescent="0.3">
      <c r="B55" s="1" t="s">
        <v>37</v>
      </c>
      <c r="E55" s="2"/>
      <c r="J55" s="394"/>
      <c r="K55" s="402" t="s">
        <v>370</v>
      </c>
      <c r="L55" s="402" t="s">
        <v>371</v>
      </c>
      <c r="M55" s="402" t="s">
        <v>372</v>
      </c>
      <c r="O55" s="233"/>
      <c r="U55" s="3"/>
      <c r="W55" s="4"/>
      <c r="X55" s="4"/>
      <c r="Y55" s="4"/>
    </row>
    <row r="56" spans="2:25" ht="25.5" x14ac:dyDescent="0.25">
      <c r="B56" s="47" t="s">
        <v>38</v>
      </c>
      <c r="C56" s="48"/>
      <c r="D56" s="48"/>
      <c r="E56" s="48"/>
      <c r="F56" s="48"/>
      <c r="G56" s="48"/>
      <c r="H56" s="48"/>
      <c r="I56" s="49" t="s">
        <v>39</v>
      </c>
      <c r="J56" s="50" t="s">
        <v>40</v>
      </c>
      <c r="K56" s="51" t="s">
        <v>41</v>
      </c>
      <c r="L56" s="52" t="s">
        <v>42</v>
      </c>
      <c r="M56" s="53" t="s">
        <v>43</v>
      </c>
      <c r="N56" s="53" t="s">
        <v>44</v>
      </c>
      <c r="O56" s="377" t="s">
        <v>45</v>
      </c>
      <c r="P56" s="54" t="s">
        <v>46</v>
      </c>
      <c r="Q56" s="55"/>
      <c r="R56" s="55"/>
      <c r="S56" s="56"/>
      <c r="U56" s="57" t="s">
        <v>47</v>
      </c>
      <c r="W56" s="58" t="s">
        <v>48</v>
      </c>
      <c r="X56" s="58" t="s">
        <v>49</v>
      </c>
      <c r="Y56" s="58" t="s">
        <v>50</v>
      </c>
    </row>
    <row r="57" spans="2:25" x14ac:dyDescent="0.25">
      <c r="B57" s="59"/>
      <c r="C57" s="60"/>
      <c r="D57" s="61"/>
      <c r="E57" s="61"/>
      <c r="F57" s="61"/>
      <c r="G57" s="61"/>
      <c r="H57" s="61"/>
      <c r="I57" s="62"/>
      <c r="J57" s="61"/>
      <c r="K57" s="63"/>
      <c r="L57" s="64"/>
      <c r="M57" s="65"/>
      <c r="N57" s="66"/>
      <c r="O57" s="378"/>
      <c r="P57" s="66"/>
      <c r="Q57" s="66"/>
      <c r="R57" s="66"/>
      <c r="S57" s="67"/>
      <c r="U57" s="68"/>
      <c r="W57" s="69"/>
      <c r="X57" s="69"/>
      <c r="Y57" s="69"/>
    </row>
    <row r="58" spans="2:25" ht="15.75" x14ac:dyDescent="0.25">
      <c r="B58" s="70" t="s">
        <v>51</v>
      </c>
      <c r="C58" s="71"/>
      <c r="D58" s="71"/>
      <c r="E58" s="71"/>
      <c r="F58" s="71"/>
      <c r="G58" s="71"/>
      <c r="H58" s="71"/>
      <c r="I58" s="72"/>
      <c r="J58" s="73"/>
      <c r="K58" s="74"/>
      <c r="L58" s="75"/>
      <c r="M58" s="438">
        <f>SUM(M60,M64,M75,M83,M106,M119,M123,M137,M146,M153,M159,M179,M184,M186)</f>
        <v>941076.64155359997</v>
      </c>
      <c r="N58" s="76">
        <f>SUM(N60,N64,N75,N83,N106,N119,N123,N137,N146,N153,N159,N179,N184,N186)</f>
        <v>0</v>
      </c>
      <c r="O58" s="379">
        <f>SUM(O60,O64,O75,O83,O106,O119,O123,O137,O146,O153,O159,O179,O184,O186)</f>
        <v>0</v>
      </c>
      <c r="P58" s="77"/>
      <c r="Q58" s="78"/>
      <c r="R58" s="78"/>
      <c r="S58" s="79"/>
      <c r="U58" s="437" t="e">
        <f>SUM(U60,U64,U75,U106,U119,U123,U146,U153,U159)</f>
        <v>#DIV/0!</v>
      </c>
      <c r="W58" s="80" t="e">
        <f>SUM(W60,W64,W75,W83,W106,W119,W123,W137,W146,W153,W159,W179,W184,W186)</f>
        <v>#DIV/0!</v>
      </c>
      <c r="X58" s="80" t="e">
        <f>SUM(X60,X64,X75,X83,X106,X119,X123,X137,X146,X153,X159,X179,X184,X186)</f>
        <v>#DIV/0!</v>
      </c>
      <c r="Y58" s="80" t="e">
        <f>SUM(Y60,Y64,Y75,Y83,Y106,Y119,Y123,Y137,Y146,Y153,Y159,Y179,Y184,Y186)</f>
        <v>#DIV/0!</v>
      </c>
    </row>
    <row r="59" spans="2:25" x14ac:dyDescent="0.25">
      <c r="B59" s="59"/>
      <c r="C59" s="60"/>
      <c r="D59" s="61"/>
      <c r="E59" s="61"/>
      <c r="F59" s="61"/>
      <c r="G59" s="61"/>
      <c r="H59" s="61"/>
      <c r="I59" s="62"/>
      <c r="J59" s="61"/>
      <c r="K59" s="63"/>
      <c r="L59" s="64"/>
      <c r="M59" s="65"/>
      <c r="N59" s="66"/>
      <c r="O59" s="378"/>
      <c r="P59" s="66"/>
      <c r="Q59" s="66"/>
      <c r="R59" s="66"/>
      <c r="S59" s="67"/>
      <c r="U59" s="68"/>
      <c r="W59" s="69"/>
      <c r="X59" s="69"/>
      <c r="Y59" s="69"/>
    </row>
    <row r="60" spans="2:25" ht="25.5" customHeight="1" x14ac:dyDescent="0.25">
      <c r="B60" s="81" t="s">
        <v>52</v>
      </c>
      <c r="C60" s="82"/>
      <c r="D60" s="82" t="s">
        <v>53</v>
      </c>
      <c r="E60" s="82"/>
      <c r="F60" s="82"/>
      <c r="G60" s="82"/>
      <c r="H60" s="82"/>
      <c r="I60" s="83">
        <v>2E-3</v>
      </c>
      <c r="J60" s="84" t="s">
        <v>54</v>
      </c>
      <c r="K60" s="85">
        <f>M64+M83+M105+M106</f>
        <v>928028.56</v>
      </c>
      <c r="L60" s="86"/>
      <c r="M60" s="85">
        <f>K60*I60</f>
        <v>1856.0571200000002</v>
      </c>
      <c r="N60" s="88">
        <v>0</v>
      </c>
      <c r="O60" s="380"/>
      <c r="P60" s="89"/>
      <c r="Q60" s="90"/>
      <c r="R60" s="90"/>
      <c r="S60" s="91"/>
      <c r="U60" s="351" t="e">
        <f>M60/$F$23</f>
        <v>#DIV/0!</v>
      </c>
      <c r="V60" s="559" t="s">
        <v>366</v>
      </c>
      <c r="W60" s="93" t="e">
        <f>M60/$F$53</f>
        <v>#DIV/0!</v>
      </c>
      <c r="X60" s="93">
        <f>O60/$M$58</f>
        <v>0</v>
      </c>
      <c r="Y60" s="93" t="e">
        <f>M60/SUM($M$106,$M$83)</f>
        <v>#DIV/0!</v>
      </c>
    </row>
    <row r="61" spans="2:25" ht="12.75" hidden="1" customHeight="1" outlineLevel="1" x14ac:dyDescent="0.25">
      <c r="B61" s="59"/>
      <c r="C61" s="94" t="s">
        <v>55</v>
      </c>
      <c r="D61" s="95" t="s">
        <v>56</v>
      </c>
      <c r="E61" s="95"/>
      <c r="F61" s="95"/>
      <c r="G61" s="95"/>
      <c r="H61" s="95"/>
      <c r="I61" s="96"/>
      <c r="J61" s="97"/>
      <c r="K61" s="98"/>
      <c r="L61" s="99"/>
      <c r="M61" s="100"/>
      <c r="N61" s="101"/>
      <c r="O61" s="381"/>
      <c r="P61" s="102"/>
      <c r="Q61" s="103"/>
      <c r="R61" s="103"/>
      <c r="S61" s="104"/>
      <c r="U61" s="105"/>
      <c r="V61" s="559"/>
      <c r="W61" s="106"/>
      <c r="X61" s="106"/>
      <c r="Y61" s="106"/>
    </row>
    <row r="62" spans="2:25" ht="12.75" hidden="1" customHeight="1" outlineLevel="1" x14ac:dyDescent="0.25">
      <c r="B62" s="59"/>
      <c r="C62" s="94" t="s">
        <v>57</v>
      </c>
      <c r="D62" s="95" t="s">
        <v>58</v>
      </c>
      <c r="E62" s="95"/>
      <c r="F62" s="95"/>
      <c r="G62" s="95"/>
      <c r="H62" s="95"/>
      <c r="I62" s="96"/>
      <c r="J62" s="97"/>
      <c r="K62" s="98"/>
      <c r="L62" s="99"/>
      <c r="M62" s="100"/>
      <c r="N62" s="101"/>
      <c r="O62" s="381"/>
      <c r="P62" s="102"/>
      <c r="Q62" s="103"/>
      <c r="R62" s="103"/>
      <c r="S62" s="104"/>
      <c r="U62" s="105"/>
      <c r="V62" s="559"/>
      <c r="W62" s="106"/>
      <c r="X62" s="106"/>
      <c r="Y62" s="106"/>
    </row>
    <row r="63" spans="2:25" collapsed="1" x14ac:dyDescent="0.25">
      <c r="B63" s="59"/>
      <c r="C63" s="60"/>
      <c r="D63" s="61"/>
      <c r="E63" s="61"/>
      <c r="F63" s="61"/>
      <c r="G63" s="61"/>
      <c r="H63" s="61"/>
      <c r="I63" s="107"/>
      <c r="J63" s="108"/>
      <c r="K63" s="109"/>
      <c r="L63" s="110"/>
      <c r="M63" s="65"/>
      <c r="N63" s="66"/>
      <c r="O63" s="378"/>
      <c r="P63" s="66"/>
      <c r="Q63" s="66"/>
      <c r="R63" s="66"/>
      <c r="S63" s="67"/>
      <c r="U63" s="68"/>
      <c r="V63" s="559"/>
      <c r="W63" s="69"/>
      <c r="X63" s="69"/>
      <c r="Y63" s="69"/>
    </row>
    <row r="64" spans="2:25" x14ac:dyDescent="0.25">
      <c r="B64" s="111" t="s">
        <v>59</v>
      </c>
      <c r="C64" s="112"/>
      <c r="D64" s="112" t="s">
        <v>60</v>
      </c>
      <c r="E64" s="112"/>
      <c r="F64" s="112"/>
      <c r="G64" s="112"/>
      <c r="H64" s="112"/>
      <c r="I64" s="113"/>
      <c r="J64" s="114"/>
      <c r="K64" s="115">
        <f>F4-F10</f>
        <v>71066.8</v>
      </c>
      <c r="L64" s="116">
        <f>M64/K64</f>
        <v>13.058538726944228</v>
      </c>
      <c r="M64" s="117">
        <f>SUM(M65:M73)</f>
        <v>928028.56</v>
      </c>
      <c r="N64" s="117">
        <f>SUM(N65:N73)</f>
        <v>0</v>
      </c>
      <c r="O64" s="380"/>
      <c r="P64" s="118"/>
      <c r="Q64" s="119"/>
      <c r="R64" s="119"/>
      <c r="S64" s="120"/>
      <c r="U64" s="121" t="e">
        <f>M64/$F$23</f>
        <v>#DIV/0!</v>
      </c>
      <c r="V64" s="559"/>
      <c r="W64" s="123"/>
      <c r="X64" s="123" t="e">
        <f>P64/$F$23</f>
        <v>#DIV/0!</v>
      </c>
      <c r="Y64" s="123" t="e">
        <f>Q64/$F$23</f>
        <v>#DIV/0!</v>
      </c>
    </row>
    <row r="65" spans="2:25" ht="16.5" customHeight="1" outlineLevel="1" x14ac:dyDescent="0.25">
      <c r="B65" s="59"/>
      <c r="C65" s="94" t="s">
        <v>61</v>
      </c>
      <c r="D65" s="95" t="s">
        <v>62</v>
      </c>
      <c r="E65" s="95"/>
      <c r="F65" s="95"/>
      <c r="G65" s="95"/>
      <c r="H65" s="95"/>
      <c r="I65" s="96"/>
      <c r="J65" s="97"/>
      <c r="K65" s="98">
        <v>63455</v>
      </c>
      <c r="L65" s="124">
        <v>9.1999999999999993</v>
      </c>
      <c r="M65" s="100">
        <v>858000</v>
      </c>
      <c r="N65" s="101">
        <v>0</v>
      </c>
      <c r="O65" s="381">
        <v>0</v>
      </c>
      <c r="P65" s="102"/>
      <c r="Q65" s="103"/>
      <c r="R65" s="103"/>
      <c r="S65" s="104"/>
      <c r="U65" s="105"/>
      <c r="V65" s="559"/>
      <c r="W65" s="106"/>
      <c r="X65" s="106"/>
      <c r="Y65" s="106"/>
    </row>
    <row r="66" spans="2:25" ht="23.25" customHeight="1" outlineLevel="1" x14ac:dyDescent="0.25">
      <c r="B66" s="59"/>
      <c r="C66" s="94"/>
      <c r="D66" s="95" t="s">
        <v>63</v>
      </c>
      <c r="E66" s="95"/>
      <c r="F66" s="95"/>
      <c r="G66" s="95"/>
      <c r="H66" s="95"/>
      <c r="I66" s="96"/>
      <c r="J66" s="97"/>
      <c r="K66" s="98">
        <f>K64-K65</f>
        <v>7611.8000000000029</v>
      </c>
      <c r="L66" s="124">
        <f>L65</f>
        <v>9.1999999999999993</v>
      </c>
      <c r="M66" s="100">
        <f>K66*L66</f>
        <v>70028.560000000027</v>
      </c>
      <c r="N66" s="101"/>
      <c r="O66" s="381"/>
      <c r="P66" s="102"/>
      <c r="Q66" s="103"/>
      <c r="R66" s="103"/>
      <c r="S66" s="104"/>
      <c r="U66" s="105"/>
      <c r="V66" s="559"/>
      <c r="W66" s="106"/>
      <c r="X66" s="106"/>
      <c r="Y66" s="106"/>
    </row>
    <row r="67" spans="2:25" ht="13.5" customHeight="1" outlineLevel="1" x14ac:dyDescent="0.25">
      <c r="B67" s="59"/>
      <c r="C67" s="94" t="s">
        <v>64</v>
      </c>
      <c r="D67" s="95" t="s">
        <v>65</v>
      </c>
      <c r="E67" s="95"/>
      <c r="F67" s="95"/>
      <c r="G67" s="95"/>
      <c r="H67" s="95"/>
      <c r="I67" s="96"/>
      <c r="J67" s="97"/>
      <c r="K67" s="98"/>
      <c r="L67" s="124"/>
      <c r="M67" s="100"/>
      <c r="N67" s="101"/>
      <c r="O67" s="381">
        <v>0</v>
      </c>
      <c r="P67" s="102"/>
      <c r="Q67" s="103"/>
      <c r="R67" s="103"/>
      <c r="S67" s="104"/>
      <c r="U67" s="105"/>
      <c r="V67" s="559"/>
      <c r="W67" s="106"/>
      <c r="X67" s="106"/>
      <c r="Y67" s="106"/>
    </row>
    <row r="68" spans="2:25" ht="21.75" customHeight="1" outlineLevel="1" x14ac:dyDescent="0.25">
      <c r="B68" s="59"/>
      <c r="C68" s="94" t="s">
        <v>66</v>
      </c>
      <c r="D68" s="95" t="s">
        <v>67</v>
      </c>
      <c r="E68" s="95"/>
      <c r="F68" s="95"/>
      <c r="G68" s="95"/>
      <c r="H68" s="95"/>
      <c r="I68" s="96"/>
      <c r="J68" s="97"/>
      <c r="K68" s="98">
        <f>F16</f>
        <v>0</v>
      </c>
      <c r="L68" s="124">
        <v>10</v>
      </c>
      <c r="M68" s="100">
        <f>K68*L68</f>
        <v>0</v>
      </c>
      <c r="N68" s="101">
        <v>0</v>
      </c>
      <c r="O68" s="381">
        <v>0</v>
      </c>
      <c r="P68" s="102"/>
      <c r="Q68" s="103"/>
      <c r="R68" s="103"/>
      <c r="S68" s="104"/>
      <c r="U68" s="105"/>
      <c r="V68" s="559"/>
      <c r="W68" s="106"/>
      <c r="X68" s="106"/>
      <c r="Y68" s="106"/>
    </row>
    <row r="69" spans="2:25" ht="12.75" customHeight="1" outlineLevel="1" x14ac:dyDescent="0.25">
      <c r="B69" s="59"/>
      <c r="C69" s="94" t="s">
        <v>68</v>
      </c>
      <c r="D69" s="95" t="s">
        <v>69</v>
      </c>
      <c r="E69" s="95"/>
      <c r="F69" s="95"/>
      <c r="G69" s="95"/>
      <c r="H69" s="95"/>
      <c r="I69" s="96"/>
      <c r="J69" s="97"/>
      <c r="K69" s="98"/>
      <c r="L69" s="124"/>
      <c r="M69" s="100"/>
      <c r="N69" s="101">
        <f>M69</f>
        <v>0</v>
      </c>
      <c r="O69" s="381">
        <v>0</v>
      </c>
      <c r="P69" s="102"/>
      <c r="Q69" s="103"/>
      <c r="R69" s="103"/>
      <c r="S69" s="104"/>
      <c r="U69" s="105"/>
      <c r="V69" s="559"/>
      <c r="W69" s="106"/>
      <c r="X69" s="106"/>
      <c r="Y69" s="106"/>
    </row>
    <row r="70" spans="2:25" ht="18" customHeight="1" outlineLevel="1" x14ac:dyDescent="0.25">
      <c r="B70" s="59"/>
      <c r="C70" s="94" t="s">
        <v>68</v>
      </c>
      <c r="D70" s="95" t="s">
        <v>70</v>
      </c>
      <c r="E70" s="95"/>
      <c r="F70" s="95"/>
      <c r="G70" s="95"/>
      <c r="H70" s="95"/>
      <c r="I70" s="96"/>
      <c r="J70" s="97"/>
      <c r="K70" s="98"/>
      <c r="L70" s="124"/>
      <c r="M70" s="100"/>
      <c r="N70" s="101">
        <f>M70</f>
        <v>0</v>
      </c>
      <c r="O70" s="381">
        <v>0</v>
      </c>
      <c r="P70" s="102"/>
      <c r="Q70" s="103"/>
      <c r="R70" s="103"/>
      <c r="S70" s="104"/>
      <c r="U70" s="105"/>
      <c r="V70" s="559"/>
      <c r="W70" s="106"/>
      <c r="X70" s="106"/>
      <c r="Y70" s="106"/>
    </row>
    <row r="71" spans="2:25" ht="13.5" customHeight="1" outlineLevel="1" x14ac:dyDescent="0.25">
      <c r="B71" s="59"/>
      <c r="C71" s="94" t="s">
        <v>68</v>
      </c>
      <c r="D71" s="95" t="s">
        <v>71</v>
      </c>
      <c r="E71" s="95"/>
      <c r="F71" s="95"/>
      <c r="G71" s="95"/>
      <c r="H71" s="95"/>
      <c r="I71" s="96"/>
      <c r="J71" s="97"/>
      <c r="K71" s="98"/>
      <c r="L71" s="124"/>
      <c r="M71" s="100"/>
      <c r="N71" s="101">
        <f>M71</f>
        <v>0</v>
      </c>
      <c r="O71" s="381">
        <v>0</v>
      </c>
      <c r="P71" s="102"/>
      <c r="Q71" s="103"/>
      <c r="R71" s="103"/>
      <c r="S71" s="104"/>
      <c r="U71" s="105"/>
      <c r="V71" s="559"/>
      <c r="W71" s="106"/>
      <c r="X71" s="106"/>
      <c r="Y71" s="106"/>
    </row>
    <row r="72" spans="2:25" ht="15" customHeight="1" outlineLevel="1" x14ac:dyDescent="0.25">
      <c r="B72" s="59"/>
      <c r="C72" s="94" t="s">
        <v>72</v>
      </c>
      <c r="D72" s="95" t="s">
        <v>73</v>
      </c>
      <c r="E72" s="95"/>
      <c r="F72" s="95"/>
      <c r="G72" s="95"/>
      <c r="H72" s="95"/>
      <c r="I72" s="96"/>
      <c r="J72" s="97"/>
      <c r="K72" s="98">
        <v>0</v>
      </c>
      <c r="L72" s="124"/>
      <c r="M72" s="100"/>
      <c r="N72" s="101">
        <v>0</v>
      </c>
      <c r="O72" s="381">
        <v>0</v>
      </c>
      <c r="P72" s="102"/>
      <c r="Q72" s="103"/>
      <c r="R72" s="103"/>
      <c r="S72" s="104"/>
      <c r="U72" s="105"/>
      <c r="V72" s="559"/>
      <c r="W72" s="106"/>
      <c r="X72" s="106"/>
      <c r="Y72" s="106"/>
    </row>
    <row r="73" spans="2:25" ht="17.25" customHeight="1" outlineLevel="1" x14ac:dyDescent="0.25">
      <c r="B73" s="59"/>
      <c r="C73" s="94" t="s">
        <v>74</v>
      </c>
      <c r="D73" s="95" t="s">
        <v>75</v>
      </c>
      <c r="E73" s="95"/>
      <c r="F73" s="95"/>
      <c r="G73" s="95"/>
      <c r="H73" s="95"/>
      <c r="I73" s="96"/>
      <c r="J73" s="97"/>
      <c r="K73" s="98"/>
      <c r="L73" s="124"/>
      <c r="M73" s="100">
        <v>0</v>
      </c>
      <c r="N73" s="101">
        <f>M73</f>
        <v>0</v>
      </c>
      <c r="O73" s="381">
        <v>0</v>
      </c>
      <c r="P73" s="102"/>
      <c r="Q73" s="103"/>
      <c r="R73" s="103"/>
      <c r="S73" s="104"/>
      <c r="U73" s="105"/>
      <c r="V73" s="559"/>
      <c r="W73" s="106"/>
      <c r="X73" s="106"/>
      <c r="Y73" s="106"/>
    </row>
    <row r="74" spans="2:25" x14ac:dyDescent="0.25">
      <c r="B74" s="59"/>
      <c r="C74" s="60"/>
      <c r="D74" s="61"/>
      <c r="E74" s="61"/>
      <c r="F74" s="61"/>
      <c r="G74" s="61"/>
      <c r="H74" s="61"/>
      <c r="I74" s="107"/>
      <c r="J74" s="108"/>
      <c r="K74" s="109"/>
      <c r="L74" s="64"/>
      <c r="M74" s="65"/>
      <c r="N74" s="66"/>
      <c r="O74" s="378"/>
      <c r="P74" s="66"/>
      <c r="Q74" s="66"/>
      <c r="R74" s="66"/>
      <c r="S74" s="67"/>
      <c r="U74" s="68"/>
      <c r="V74" s="559"/>
      <c r="W74" s="69"/>
      <c r="X74" s="69"/>
      <c r="Y74" s="69"/>
    </row>
    <row r="75" spans="2:25" ht="11.65" customHeight="1" x14ac:dyDescent="0.25">
      <c r="B75" s="81" t="s">
        <v>76</v>
      </c>
      <c r="C75" s="82"/>
      <c r="D75" s="82" t="s">
        <v>77</v>
      </c>
      <c r="E75" s="82"/>
      <c r="F75" s="82"/>
      <c r="G75" s="82"/>
      <c r="H75" s="82"/>
      <c r="I75" s="83">
        <v>0.03</v>
      </c>
      <c r="J75" s="84" t="s">
        <v>78</v>
      </c>
      <c r="K75" s="85">
        <f>SUM(M60,M83,M106)</f>
        <v>1856.0571200000002</v>
      </c>
      <c r="L75" s="125"/>
      <c r="M75" s="87">
        <f>I75*K75</f>
        <v>55.681713600000002</v>
      </c>
      <c r="N75" s="88">
        <v>0</v>
      </c>
      <c r="O75" s="380"/>
      <c r="P75" s="89" t="s">
        <v>363</v>
      </c>
      <c r="Q75" s="90"/>
      <c r="R75" s="90"/>
      <c r="S75" s="91"/>
      <c r="U75" s="92" t="e">
        <f>M75/$F$23</f>
        <v>#DIV/0!</v>
      </c>
      <c r="V75" s="559"/>
      <c r="W75" s="93" t="e">
        <f>M75/$F$53</f>
        <v>#DIV/0!</v>
      </c>
      <c r="X75" s="93">
        <f>O75/$M$58</f>
        <v>0</v>
      </c>
      <c r="Y75" s="93" t="e">
        <f>M75/SUM($M$106,$M$83)</f>
        <v>#DIV/0!</v>
      </c>
    </row>
    <row r="76" spans="2:25" ht="12.75" hidden="1" customHeight="1" outlineLevel="1" x14ac:dyDescent="0.25">
      <c r="B76" s="59"/>
      <c r="C76" s="94" t="s">
        <v>79</v>
      </c>
      <c r="D76" s="95" t="s">
        <v>80</v>
      </c>
      <c r="E76" s="95"/>
      <c r="F76" s="95"/>
      <c r="G76" s="95"/>
      <c r="H76" s="95"/>
      <c r="I76" s="96"/>
      <c r="J76" s="97"/>
      <c r="K76" s="98"/>
      <c r="L76" s="124"/>
      <c r="M76" s="100"/>
      <c r="N76" s="101"/>
      <c r="O76" s="381"/>
      <c r="P76" s="102"/>
      <c r="Q76" s="103"/>
      <c r="R76" s="103"/>
      <c r="S76" s="104"/>
      <c r="U76" s="105"/>
      <c r="V76" s="559"/>
      <c r="W76" s="106"/>
      <c r="X76" s="106"/>
      <c r="Y76" s="106"/>
    </row>
    <row r="77" spans="2:25" ht="12.75" hidden="1" customHeight="1" outlineLevel="1" x14ac:dyDescent="0.25">
      <c r="B77" s="59"/>
      <c r="C77" s="94" t="s">
        <v>81</v>
      </c>
      <c r="D77" s="95" t="s">
        <v>82</v>
      </c>
      <c r="E77" s="95"/>
      <c r="F77" s="95"/>
      <c r="G77" s="95"/>
      <c r="H77" s="95"/>
      <c r="I77" s="96"/>
      <c r="J77" s="97"/>
      <c r="K77" s="98"/>
      <c r="L77" s="124"/>
      <c r="M77" s="100"/>
      <c r="N77" s="101"/>
      <c r="O77" s="381"/>
      <c r="P77" s="102"/>
      <c r="Q77" s="103"/>
      <c r="R77" s="103"/>
      <c r="S77" s="104"/>
      <c r="U77" s="105"/>
      <c r="V77" s="559"/>
      <c r="W77" s="106"/>
      <c r="X77" s="106"/>
      <c r="Y77" s="106"/>
    </row>
    <row r="78" spans="2:25" ht="12.75" hidden="1" customHeight="1" outlineLevel="1" x14ac:dyDescent="0.25">
      <c r="B78" s="126"/>
      <c r="C78" s="127"/>
      <c r="D78" s="128" t="s">
        <v>83</v>
      </c>
      <c r="E78" s="128"/>
      <c r="F78" s="128"/>
      <c r="G78" s="128"/>
      <c r="H78" s="128"/>
      <c r="I78" s="129"/>
      <c r="J78" s="130"/>
      <c r="K78" s="131"/>
      <c r="L78" s="132"/>
      <c r="M78" s="133"/>
      <c r="N78" s="134"/>
      <c r="O78" s="382"/>
      <c r="P78" s="135"/>
      <c r="Q78" s="136"/>
      <c r="R78" s="136"/>
      <c r="S78" s="137"/>
      <c r="U78" s="138"/>
      <c r="V78" s="559"/>
      <c r="W78" s="139"/>
      <c r="X78" s="139"/>
      <c r="Y78" s="139"/>
    </row>
    <row r="79" spans="2:25" ht="12.75" hidden="1" customHeight="1" outlineLevel="1" x14ac:dyDescent="0.25">
      <c r="B79" s="59"/>
      <c r="C79" s="94" t="s">
        <v>84</v>
      </c>
      <c r="D79" s="95" t="s">
        <v>85</v>
      </c>
      <c r="E79" s="95"/>
      <c r="F79" s="95"/>
      <c r="G79" s="95"/>
      <c r="H79" s="95"/>
      <c r="I79" s="96"/>
      <c r="J79" s="97"/>
      <c r="K79" s="98"/>
      <c r="L79" s="124"/>
      <c r="M79" s="100"/>
      <c r="N79" s="101"/>
      <c r="O79" s="381"/>
      <c r="P79" s="102"/>
      <c r="Q79" s="103"/>
      <c r="R79" s="103"/>
      <c r="S79" s="104"/>
      <c r="U79" s="105"/>
      <c r="V79" s="559"/>
      <c r="W79" s="106"/>
      <c r="X79" s="106"/>
      <c r="Y79" s="106"/>
    </row>
    <row r="80" spans="2:25" ht="12.75" hidden="1" customHeight="1" outlineLevel="1" x14ac:dyDescent="0.25">
      <c r="B80" s="59"/>
      <c r="C80" s="94" t="s">
        <v>86</v>
      </c>
      <c r="D80" s="95" t="s">
        <v>87</v>
      </c>
      <c r="E80" s="95"/>
      <c r="F80" s="95"/>
      <c r="G80" s="95"/>
      <c r="H80" s="95"/>
      <c r="I80" s="96"/>
      <c r="J80" s="97"/>
      <c r="K80" s="98"/>
      <c r="L80" s="124"/>
      <c r="M80" s="100"/>
      <c r="N80" s="101"/>
      <c r="O80" s="381"/>
      <c r="P80" s="102"/>
      <c r="Q80" s="103"/>
      <c r="R80" s="103"/>
      <c r="S80" s="104"/>
      <c r="U80" s="105"/>
      <c r="V80" s="559"/>
      <c r="W80" s="106"/>
      <c r="X80" s="106"/>
      <c r="Y80" s="106"/>
    </row>
    <row r="81" spans="2:25" ht="12.75" hidden="1" customHeight="1" outlineLevel="1" x14ac:dyDescent="0.25">
      <c r="B81" s="59"/>
      <c r="C81" s="94" t="s">
        <v>88</v>
      </c>
      <c r="D81" s="95" t="s">
        <v>89</v>
      </c>
      <c r="E81" s="95"/>
      <c r="F81" s="95"/>
      <c r="G81" s="95"/>
      <c r="H81" s="95"/>
      <c r="I81" s="96"/>
      <c r="J81" s="97"/>
      <c r="K81" s="98"/>
      <c r="L81" s="124"/>
      <c r="M81" s="100"/>
      <c r="N81" s="101"/>
      <c r="O81" s="381"/>
      <c r="P81" s="102"/>
      <c r="Q81" s="103"/>
      <c r="R81" s="103"/>
      <c r="S81" s="104"/>
      <c r="U81" s="105"/>
      <c r="V81" s="559"/>
      <c r="W81" s="106"/>
      <c r="X81" s="106"/>
      <c r="Y81" s="106"/>
    </row>
    <row r="82" spans="2:25" collapsed="1" x14ac:dyDescent="0.25">
      <c r="B82" s="59"/>
      <c r="C82" s="60"/>
      <c r="D82" s="61"/>
      <c r="E82" s="61"/>
      <c r="F82" s="61"/>
      <c r="G82" s="61"/>
      <c r="H82" s="61"/>
      <c r="I82" s="107"/>
      <c r="J82" s="108"/>
      <c r="K82" s="109"/>
      <c r="L82" s="64"/>
      <c r="M82" s="65"/>
      <c r="N82" s="66"/>
      <c r="O82" s="378"/>
      <c r="P82" s="66"/>
      <c r="Q82" s="66"/>
      <c r="R82" s="66"/>
      <c r="S82" s="67"/>
      <c r="U82" s="68"/>
      <c r="V82" s="559"/>
      <c r="W82" s="69"/>
      <c r="X82" s="69"/>
      <c r="Y82" s="69"/>
    </row>
    <row r="83" spans="2:25" s="122" customFormat="1" x14ac:dyDescent="0.25">
      <c r="B83" s="111" t="s">
        <v>90</v>
      </c>
      <c r="C83" s="112"/>
      <c r="D83" s="112" t="s">
        <v>91</v>
      </c>
      <c r="E83" s="112"/>
      <c r="F83" s="112"/>
      <c r="G83" s="112"/>
      <c r="H83" s="112"/>
      <c r="I83" s="113"/>
      <c r="J83" s="114"/>
      <c r="K83" s="115">
        <v>0</v>
      </c>
      <c r="L83" s="116">
        <v>0</v>
      </c>
      <c r="M83" s="117">
        <v>0</v>
      </c>
      <c r="N83" s="117"/>
      <c r="O83" s="380">
        <f>M83-N83</f>
        <v>0</v>
      </c>
      <c r="P83" s="118"/>
      <c r="Q83" s="119"/>
      <c r="R83" s="119"/>
      <c r="S83" s="120"/>
      <c r="U83" s="121" t="e">
        <f>M83/$F$23</f>
        <v>#DIV/0!</v>
      </c>
      <c r="V83" s="559"/>
      <c r="W83" s="123"/>
      <c r="X83" s="123" t="e">
        <f>P83/$F$23</f>
        <v>#DIV/0!</v>
      </c>
      <c r="Y83" s="123" t="e">
        <f>Q83/$F$23</f>
        <v>#DIV/0!</v>
      </c>
    </row>
    <row r="84" spans="2:25" ht="12.75" hidden="1" customHeight="1" outlineLevel="1" x14ac:dyDescent="0.25">
      <c r="B84" s="126"/>
      <c r="C84" s="140"/>
      <c r="D84" s="140" t="s">
        <v>92</v>
      </c>
      <c r="E84" s="140"/>
      <c r="F84" s="140"/>
      <c r="G84" s="140"/>
      <c r="H84" s="140"/>
      <c r="I84" s="141"/>
      <c r="J84" s="142"/>
      <c r="K84" s="143"/>
      <c r="L84" s="144"/>
      <c r="M84" s="145">
        <f>SUM(M85:M102)</f>
        <v>0</v>
      </c>
      <c r="N84" s="146"/>
      <c r="O84" s="383"/>
      <c r="P84" s="147"/>
      <c r="Q84" s="148"/>
      <c r="R84" s="148"/>
      <c r="S84" s="149"/>
      <c r="U84" s="150"/>
      <c r="V84" s="559"/>
      <c r="W84" s="151"/>
      <c r="X84" s="151"/>
      <c r="Y84" s="151"/>
    </row>
    <row r="85" spans="2:25" ht="12.75" hidden="1" customHeight="1" outlineLevel="1" x14ac:dyDescent="0.25">
      <c r="B85" s="59"/>
      <c r="C85" s="94" t="s">
        <v>93</v>
      </c>
      <c r="D85" s="95" t="s">
        <v>94</v>
      </c>
      <c r="E85" s="95"/>
      <c r="F85" s="95"/>
      <c r="G85" s="95"/>
      <c r="H85" s="95"/>
      <c r="I85" s="96"/>
      <c r="J85" s="97"/>
      <c r="K85" s="98"/>
      <c r="L85" s="124"/>
      <c r="M85" s="100"/>
      <c r="N85" s="101"/>
      <c r="O85" s="381"/>
      <c r="P85" s="102"/>
      <c r="Q85" s="103"/>
      <c r="R85" s="103"/>
      <c r="S85" s="104"/>
      <c r="U85" s="105"/>
      <c r="V85" s="559"/>
      <c r="W85" s="106"/>
      <c r="X85" s="106"/>
      <c r="Y85" s="106"/>
    </row>
    <row r="86" spans="2:25" ht="12.75" hidden="1" customHeight="1" outlineLevel="1" x14ac:dyDescent="0.25">
      <c r="B86" s="59"/>
      <c r="C86" s="94" t="s">
        <v>95</v>
      </c>
      <c r="D86" s="95" t="s">
        <v>96</v>
      </c>
      <c r="E86" s="95"/>
      <c r="F86" s="95"/>
      <c r="G86" s="95"/>
      <c r="H86" s="95"/>
      <c r="I86" s="96"/>
      <c r="J86" s="97"/>
      <c r="K86" s="98"/>
      <c r="L86" s="124"/>
      <c r="M86" s="100"/>
      <c r="N86" s="101"/>
      <c r="O86" s="381"/>
      <c r="P86" s="102"/>
      <c r="Q86" s="103"/>
      <c r="R86" s="103"/>
      <c r="S86" s="104"/>
      <c r="U86" s="105"/>
      <c r="V86" s="559"/>
      <c r="W86" s="106"/>
      <c r="X86" s="106"/>
      <c r="Y86" s="106"/>
    </row>
    <row r="87" spans="2:25" ht="12.75" hidden="1" customHeight="1" outlineLevel="1" x14ac:dyDescent="0.25">
      <c r="B87" s="59"/>
      <c r="C87" s="94" t="s">
        <v>97</v>
      </c>
      <c r="D87" s="95" t="s">
        <v>98</v>
      </c>
      <c r="E87" s="95"/>
      <c r="F87" s="95"/>
      <c r="G87" s="95"/>
      <c r="H87" s="95"/>
      <c r="I87" s="96"/>
      <c r="J87" s="97"/>
      <c r="K87" s="98"/>
      <c r="L87" s="124"/>
      <c r="M87" s="100"/>
      <c r="N87" s="101"/>
      <c r="O87" s="381"/>
      <c r="P87" s="102"/>
      <c r="Q87" s="103"/>
      <c r="R87" s="103"/>
      <c r="S87" s="104"/>
      <c r="U87" s="105"/>
      <c r="V87" s="559"/>
      <c r="W87" s="106"/>
      <c r="X87" s="106"/>
      <c r="Y87" s="106"/>
    </row>
    <row r="88" spans="2:25" ht="12.75" hidden="1" customHeight="1" outlineLevel="1" x14ac:dyDescent="0.25">
      <c r="B88" s="59"/>
      <c r="C88" s="94" t="s">
        <v>99</v>
      </c>
      <c r="D88" s="95" t="s">
        <v>100</v>
      </c>
      <c r="E88" s="95"/>
      <c r="F88" s="95"/>
      <c r="G88" s="95"/>
      <c r="H88" s="95"/>
      <c r="I88" s="96"/>
      <c r="J88" s="97"/>
      <c r="K88" s="98"/>
      <c r="L88" s="124"/>
      <c r="M88" s="100"/>
      <c r="N88" s="101"/>
      <c r="O88" s="381"/>
      <c r="P88" s="102"/>
      <c r="Q88" s="103"/>
      <c r="R88" s="103"/>
      <c r="S88" s="104"/>
      <c r="U88" s="105"/>
      <c r="V88" s="559"/>
      <c r="W88" s="106"/>
      <c r="X88" s="106"/>
      <c r="Y88" s="106"/>
    </row>
    <row r="89" spans="2:25" ht="12.75" hidden="1" customHeight="1" outlineLevel="1" x14ac:dyDescent="0.25">
      <c r="B89" s="59"/>
      <c r="C89" s="94" t="s">
        <v>101</v>
      </c>
      <c r="D89" s="95" t="s">
        <v>102</v>
      </c>
      <c r="E89" s="95"/>
      <c r="F89" s="95"/>
      <c r="G89" s="95"/>
      <c r="H89" s="95"/>
      <c r="I89" s="96"/>
      <c r="J89" s="97"/>
      <c r="K89" s="98"/>
      <c r="L89" s="124"/>
      <c r="M89" s="100"/>
      <c r="N89" s="101"/>
      <c r="O89" s="381"/>
      <c r="P89" s="102"/>
      <c r="Q89" s="103"/>
      <c r="R89" s="103"/>
      <c r="S89" s="104"/>
      <c r="U89" s="105"/>
      <c r="V89" s="559"/>
      <c r="W89" s="106"/>
      <c r="X89" s="106"/>
      <c r="Y89" s="106"/>
    </row>
    <row r="90" spans="2:25" ht="12.75" hidden="1" customHeight="1" outlineLevel="1" x14ac:dyDescent="0.25">
      <c r="B90" s="59"/>
      <c r="C90" s="94" t="s">
        <v>103</v>
      </c>
      <c r="D90" s="95" t="s">
        <v>104</v>
      </c>
      <c r="E90" s="95"/>
      <c r="F90" s="95"/>
      <c r="G90" s="95"/>
      <c r="H90" s="95"/>
      <c r="I90" s="96"/>
      <c r="J90" s="97"/>
      <c r="K90" s="98"/>
      <c r="L90" s="124"/>
      <c r="M90" s="100"/>
      <c r="N90" s="101"/>
      <c r="O90" s="381"/>
      <c r="P90" s="102"/>
      <c r="Q90" s="103"/>
      <c r="R90" s="103"/>
      <c r="S90" s="104"/>
      <c r="U90" s="105"/>
      <c r="V90" s="559"/>
      <c r="W90" s="106"/>
      <c r="X90" s="106"/>
      <c r="Y90" s="106"/>
    </row>
    <row r="91" spans="2:25" ht="12.75" hidden="1" customHeight="1" outlineLevel="1" x14ac:dyDescent="0.25">
      <c r="B91" s="59"/>
      <c r="C91" s="94" t="s">
        <v>105</v>
      </c>
      <c r="D91" s="95" t="s">
        <v>106</v>
      </c>
      <c r="E91" s="95"/>
      <c r="F91" s="95"/>
      <c r="G91" s="95"/>
      <c r="H91" s="95"/>
      <c r="I91" s="96"/>
      <c r="J91" s="97"/>
      <c r="K91" s="98"/>
      <c r="L91" s="124"/>
      <c r="M91" s="100"/>
      <c r="N91" s="101"/>
      <c r="O91" s="381"/>
      <c r="P91" s="102"/>
      <c r="Q91" s="103"/>
      <c r="R91" s="103"/>
      <c r="S91" s="104"/>
      <c r="U91" s="105"/>
      <c r="V91" s="559"/>
      <c r="W91" s="106"/>
      <c r="X91" s="106"/>
      <c r="Y91" s="106"/>
    </row>
    <row r="92" spans="2:25" ht="12.75" hidden="1" customHeight="1" outlineLevel="1" x14ac:dyDescent="0.25">
      <c r="B92" s="59"/>
      <c r="C92" s="94" t="s">
        <v>107</v>
      </c>
      <c r="D92" s="95" t="s">
        <v>108</v>
      </c>
      <c r="E92" s="95"/>
      <c r="F92" s="95"/>
      <c r="G92" s="95"/>
      <c r="H92" s="95"/>
      <c r="I92" s="96"/>
      <c r="J92" s="97"/>
      <c r="K92" s="98"/>
      <c r="L92" s="124"/>
      <c r="M92" s="100"/>
      <c r="N92" s="101"/>
      <c r="O92" s="381"/>
      <c r="P92" s="102"/>
      <c r="Q92" s="103"/>
      <c r="R92" s="103"/>
      <c r="S92" s="104"/>
      <c r="U92" s="105"/>
      <c r="V92" s="559"/>
      <c r="W92" s="106"/>
      <c r="X92" s="106"/>
      <c r="Y92" s="106"/>
    </row>
    <row r="93" spans="2:25" ht="12.75" hidden="1" customHeight="1" outlineLevel="1" x14ac:dyDescent="0.25">
      <c r="B93" s="59"/>
      <c r="C93" s="94" t="s">
        <v>109</v>
      </c>
      <c r="D93" s="95" t="s">
        <v>110</v>
      </c>
      <c r="E93" s="95"/>
      <c r="F93" s="95"/>
      <c r="G93" s="95"/>
      <c r="H93" s="95"/>
      <c r="I93" s="96"/>
      <c r="J93" s="97"/>
      <c r="K93" s="98"/>
      <c r="L93" s="124"/>
      <c r="M93" s="100"/>
      <c r="N93" s="101"/>
      <c r="O93" s="381"/>
      <c r="P93" s="102"/>
      <c r="Q93" s="103"/>
      <c r="R93" s="103"/>
      <c r="S93" s="104"/>
      <c r="U93" s="105"/>
      <c r="V93" s="559"/>
      <c r="W93" s="106"/>
      <c r="X93" s="106"/>
      <c r="Y93" s="106"/>
    </row>
    <row r="94" spans="2:25" ht="12.75" hidden="1" customHeight="1" outlineLevel="1" x14ac:dyDescent="0.25">
      <c r="B94" s="59"/>
      <c r="C94" s="94" t="s">
        <v>111</v>
      </c>
      <c r="D94" s="95" t="s">
        <v>112</v>
      </c>
      <c r="E94" s="95"/>
      <c r="F94" s="95"/>
      <c r="G94" s="95"/>
      <c r="H94" s="95"/>
      <c r="I94" s="96"/>
      <c r="J94" s="97"/>
      <c r="K94" s="98"/>
      <c r="L94" s="124"/>
      <c r="M94" s="100"/>
      <c r="N94" s="101"/>
      <c r="O94" s="381"/>
      <c r="P94" s="102"/>
      <c r="Q94" s="103"/>
      <c r="R94" s="103"/>
      <c r="S94" s="104"/>
      <c r="U94" s="105"/>
      <c r="V94" s="559"/>
      <c r="W94" s="106"/>
      <c r="X94" s="106"/>
      <c r="Y94" s="106"/>
    </row>
    <row r="95" spans="2:25" ht="12.75" hidden="1" customHeight="1" outlineLevel="1" x14ac:dyDescent="0.25">
      <c r="B95" s="59"/>
      <c r="C95" s="94" t="s">
        <v>113</v>
      </c>
      <c r="D95" s="95" t="s">
        <v>114</v>
      </c>
      <c r="E95" s="95"/>
      <c r="F95" s="95"/>
      <c r="G95" s="95"/>
      <c r="H95" s="95"/>
      <c r="I95" s="96"/>
      <c r="J95" s="97"/>
      <c r="K95" s="98"/>
      <c r="L95" s="124"/>
      <c r="M95" s="100"/>
      <c r="N95" s="101"/>
      <c r="O95" s="381"/>
      <c r="P95" s="102"/>
      <c r="Q95" s="103"/>
      <c r="R95" s="103"/>
      <c r="S95" s="104"/>
      <c r="U95" s="105"/>
      <c r="V95" s="559"/>
      <c r="W95" s="106"/>
      <c r="X95" s="106"/>
      <c r="Y95" s="106"/>
    </row>
    <row r="96" spans="2:25" ht="12.75" hidden="1" customHeight="1" outlineLevel="1" x14ac:dyDescent="0.25">
      <c r="B96" s="59"/>
      <c r="C96" s="94" t="s">
        <v>115</v>
      </c>
      <c r="D96" s="95" t="s">
        <v>116</v>
      </c>
      <c r="E96" s="95"/>
      <c r="F96" s="95"/>
      <c r="G96" s="95"/>
      <c r="H96" s="95"/>
      <c r="I96" s="96"/>
      <c r="J96" s="97"/>
      <c r="K96" s="98"/>
      <c r="L96" s="124"/>
      <c r="M96" s="100"/>
      <c r="N96" s="101"/>
      <c r="O96" s="381"/>
      <c r="P96" s="102"/>
      <c r="Q96" s="103"/>
      <c r="R96" s="103"/>
      <c r="S96" s="104"/>
      <c r="U96" s="105"/>
      <c r="V96" s="559"/>
      <c r="W96" s="106"/>
      <c r="X96" s="106"/>
      <c r="Y96" s="106"/>
    </row>
    <row r="97" spans="2:25" ht="12.75" hidden="1" customHeight="1" outlineLevel="1" x14ac:dyDescent="0.25">
      <c r="B97" s="59"/>
      <c r="C97" s="94" t="s">
        <v>117</v>
      </c>
      <c r="D97" s="95" t="s">
        <v>118</v>
      </c>
      <c r="E97" s="95"/>
      <c r="F97" s="95"/>
      <c r="G97" s="95"/>
      <c r="H97" s="95"/>
      <c r="I97" s="96"/>
      <c r="J97" s="97"/>
      <c r="K97" s="98"/>
      <c r="L97" s="124"/>
      <c r="M97" s="100"/>
      <c r="N97" s="101"/>
      <c r="O97" s="381"/>
      <c r="P97" s="102"/>
      <c r="Q97" s="103"/>
      <c r="R97" s="103"/>
      <c r="S97" s="104"/>
      <c r="U97" s="105"/>
      <c r="V97" s="559"/>
      <c r="W97" s="106"/>
      <c r="X97" s="106"/>
      <c r="Y97" s="106"/>
    </row>
    <row r="98" spans="2:25" ht="12.75" hidden="1" customHeight="1" outlineLevel="1" x14ac:dyDescent="0.25">
      <c r="B98" s="59"/>
      <c r="C98" s="94" t="s">
        <v>119</v>
      </c>
      <c r="D98" s="95" t="s">
        <v>120</v>
      </c>
      <c r="E98" s="95"/>
      <c r="F98" s="95"/>
      <c r="G98" s="95"/>
      <c r="H98" s="95"/>
      <c r="I98" s="96"/>
      <c r="J98" s="97"/>
      <c r="K98" s="98"/>
      <c r="L98" s="124"/>
      <c r="M98" s="100"/>
      <c r="N98" s="101"/>
      <c r="O98" s="381"/>
      <c r="P98" s="102"/>
      <c r="Q98" s="103"/>
      <c r="R98" s="103"/>
      <c r="S98" s="104"/>
      <c r="U98" s="105"/>
      <c r="V98" s="559"/>
      <c r="W98" s="106"/>
      <c r="X98" s="106"/>
      <c r="Y98" s="106"/>
    </row>
    <row r="99" spans="2:25" ht="12.75" hidden="1" customHeight="1" outlineLevel="1" x14ac:dyDescent="0.25">
      <c r="B99" s="59"/>
      <c r="C99" s="94" t="s">
        <v>121</v>
      </c>
      <c r="D99" s="95" t="s">
        <v>122</v>
      </c>
      <c r="E99" s="95"/>
      <c r="F99" s="95"/>
      <c r="G99" s="95"/>
      <c r="H99" s="95"/>
      <c r="I99" s="96"/>
      <c r="J99" s="97"/>
      <c r="K99" s="98"/>
      <c r="L99" s="124"/>
      <c r="M99" s="100"/>
      <c r="N99" s="101"/>
      <c r="O99" s="381"/>
      <c r="P99" s="102"/>
      <c r="Q99" s="103"/>
      <c r="R99" s="103"/>
      <c r="S99" s="104"/>
      <c r="U99" s="105"/>
      <c r="V99" s="559"/>
      <c r="W99" s="106"/>
      <c r="X99" s="106"/>
      <c r="Y99" s="106"/>
    </row>
    <row r="100" spans="2:25" ht="12.75" hidden="1" customHeight="1" outlineLevel="1" x14ac:dyDescent="0.25">
      <c r="B100" s="59"/>
      <c r="C100" s="94" t="s">
        <v>123</v>
      </c>
      <c r="D100" s="95" t="s">
        <v>124</v>
      </c>
      <c r="E100" s="95"/>
      <c r="F100" s="95"/>
      <c r="G100" s="95"/>
      <c r="H100" s="95"/>
      <c r="I100" s="96"/>
      <c r="J100" s="97"/>
      <c r="K100" s="98"/>
      <c r="L100" s="124"/>
      <c r="M100" s="100"/>
      <c r="N100" s="101"/>
      <c r="O100" s="381"/>
      <c r="P100" s="102"/>
      <c r="Q100" s="103"/>
      <c r="R100" s="103"/>
      <c r="S100" s="104"/>
      <c r="U100" s="105"/>
      <c r="V100" s="559"/>
      <c r="W100" s="106"/>
      <c r="X100" s="106"/>
      <c r="Y100" s="106"/>
    </row>
    <row r="101" spans="2:25" ht="12.75" hidden="1" customHeight="1" outlineLevel="1" x14ac:dyDescent="0.25">
      <c r="B101" s="59"/>
      <c r="C101" s="94" t="s">
        <v>125</v>
      </c>
      <c r="D101" s="95" t="s">
        <v>126</v>
      </c>
      <c r="E101" s="95"/>
      <c r="F101" s="95"/>
      <c r="G101" s="95"/>
      <c r="H101" s="95"/>
      <c r="I101" s="96"/>
      <c r="J101" s="97"/>
      <c r="K101" s="98"/>
      <c r="L101" s="124"/>
      <c r="M101" s="100"/>
      <c r="N101" s="101"/>
      <c r="O101" s="381"/>
      <c r="P101" s="102"/>
      <c r="Q101" s="103"/>
      <c r="R101" s="103"/>
      <c r="S101" s="104"/>
      <c r="U101" s="105"/>
      <c r="V101" s="559"/>
      <c r="W101" s="106"/>
      <c r="X101" s="106"/>
      <c r="Y101" s="106"/>
    </row>
    <row r="102" spans="2:25" ht="12.75" hidden="1" customHeight="1" outlineLevel="1" x14ac:dyDescent="0.25">
      <c r="B102" s="59"/>
      <c r="C102" s="94" t="s">
        <v>127</v>
      </c>
      <c r="D102" s="95" t="s">
        <v>128</v>
      </c>
      <c r="E102" s="95"/>
      <c r="F102" s="95"/>
      <c r="G102" s="95"/>
      <c r="H102" s="95"/>
      <c r="I102" s="96"/>
      <c r="J102" s="97"/>
      <c r="K102" s="98"/>
      <c r="L102" s="124"/>
      <c r="M102" s="100"/>
      <c r="N102" s="101"/>
      <c r="O102" s="381"/>
      <c r="P102" s="102"/>
      <c r="Q102" s="103"/>
      <c r="R102" s="103"/>
      <c r="S102" s="104"/>
      <c r="U102" s="105"/>
      <c r="V102" s="559"/>
      <c r="W102" s="106"/>
      <c r="X102" s="106"/>
      <c r="Y102" s="106"/>
    </row>
    <row r="103" spans="2:25" ht="12.75" hidden="1" customHeight="1" outlineLevel="1" x14ac:dyDescent="0.25">
      <c r="B103" s="152"/>
      <c r="C103" s="153" t="s">
        <v>129</v>
      </c>
      <c r="D103" s="154" t="s">
        <v>130</v>
      </c>
      <c r="E103" s="154"/>
      <c r="F103" s="154"/>
      <c r="G103" s="154"/>
      <c r="H103" s="154"/>
      <c r="I103" s="155"/>
      <c r="J103" s="156"/>
      <c r="K103" s="157"/>
      <c r="L103" s="158"/>
      <c r="M103" s="159"/>
      <c r="N103" s="160"/>
      <c r="O103" s="381"/>
      <c r="P103" s="161"/>
      <c r="Q103" s="162"/>
      <c r="R103" s="162"/>
      <c r="S103" s="163"/>
      <c r="U103" s="164"/>
      <c r="V103" s="559"/>
      <c r="W103" s="165"/>
      <c r="X103" s="165"/>
      <c r="Y103" s="165"/>
    </row>
    <row r="104" spans="2:25" ht="12.75" hidden="1" customHeight="1" outlineLevel="1" x14ac:dyDescent="0.25">
      <c r="B104" s="152"/>
      <c r="C104" s="153" t="s">
        <v>131</v>
      </c>
      <c r="D104" s="154" t="s">
        <v>132</v>
      </c>
      <c r="E104" s="154"/>
      <c r="F104" s="154"/>
      <c r="G104" s="154"/>
      <c r="H104" s="154"/>
      <c r="I104" s="155"/>
      <c r="J104" s="156"/>
      <c r="K104" s="157"/>
      <c r="L104" s="158"/>
      <c r="M104" s="159"/>
      <c r="N104" s="160"/>
      <c r="O104" s="381"/>
      <c r="P104" s="161"/>
      <c r="Q104" s="162"/>
      <c r="R104" s="162"/>
      <c r="S104" s="163"/>
      <c r="U104" s="164"/>
      <c r="V104" s="559"/>
      <c r="W104" s="165"/>
      <c r="X104" s="165"/>
      <c r="Y104" s="165"/>
    </row>
    <row r="105" spans="2:25" collapsed="1" x14ac:dyDescent="0.25">
      <c r="B105" s="59"/>
      <c r="C105" s="60"/>
      <c r="D105" s="61"/>
      <c r="E105" s="61"/>
      <c r="F105" s="61"/>
      <c r="G105" s="61"/>
      <c r="H105" s="61"/>
      <c r="I105" s="107"/>
      <c r="J105" s="108"/>
      <c r="K105" s="109"/>
      <c r="L105" s="64"/>
      <c r="M105" s="65"/>
      <c r="N105" s="66"/>
      <c r="O105" s="378"/>
      <c r="P105" s="66"/>
      <c r="Q105" s="66"/>
      <c r="R105" s="66"/>
      <c r="S105" s="67"/>
      <c r="U105" s="68"/>
      <c r="V105" s="559"/>
      <c r="W105" s="69"/>
      <c r="X105" s="69"/>
      <c r="Y105" s="69"/>
    </row>
    <row r="106" spans="2:25" s="122" customFormat="1" x14ac:dyDescent="0.25">
      <c r="B106" s="111" t="s">
        <v>133</v>
      </c>
      <c r="C106" s="112"/>
      <c r="D106" s="112" t="s">
        <v>134</v>
      </c>
      <c r="E106" s="112"/>
      <c r="F106" s="112"/>
      <c r="G106" s="112"/>
      <c r="H106" s="112"/>
      <c r="I106" s="113"/>
      <c r="J106" s="114"/>
      <c r="K106" s="115">
        <f>SUM(F20+F26)</f>
        <v>0</v>
      </c>
      <c r="L106" s="116">
        <v>10.7</v>
      </c>
      <c r="M106" s="117">
        <f>K106*L106</f>
        <v>0</v>
      </c>
      <c r="N106" s="117"/>
      <c r="O106" s="380">
        <f>SUM(O107,O124:O126)</f>
        <v>0</v>
      </c>
      <c r="P106" s="118"/>
      <c r="Q106" s="119"/>
      <c r="R106" s="119"/>
      <c r="S106" s="120"/>
      <c r="U106" s="352" t="e">
        <f>M106/$F$23</f>
        <v>#DIV/0!</v>
      </c>
      <c r="V106" s="559"/>
      <c r="W106" s="123"/>
      <c r="X106" s="123">
        <v>0</v>
      </c>
      <c r="Y106" s="123" t="e">
        <f>Q106/$F$23</f>
        <v>#DIV/0!</v>
      </c>
    </row>
    <row r="107" spans="2:25" ht="12.75" customHeight="1" outlineLevel="1" x14ac:dyDescent="0.25">
      <c r="B107" s="166"/>
      <c r="C107" s="167"/>
      <c r="D107" s="168" t="s">
        <v>135</v>
      </c>
      <c r="E107" s="168"/>
      <c r="F107" s="168"/>
      <c r="G107" s="168"/>
      <c r="H107" s="168"/>
      <c r="I107" s="169"/>
      <c r="J107" s="142"/>
      <c r="K107" s="170"/>
      <c r="L107" s="171"/>
      <c r="M107" s="172"/>
      <c r="N107" s="173">
        <v>0</v>
      </c>
      <c r="O107" s="384">
        <f>M107-N107</f>
        <v>0</v>
      </c>
      <c r="P107" s="174"/>
      <c r="Q107" s="175"/>
      <c r="R107" s="175"/>
      <c r="S107" s="176"/>
      <c r="U107" s="177"/>
      <c r="V107" s="559"/>
      <c r="W107" s="178"/>
      <c r="X107" s="178"/>
      <c r="Y107" s="178"/>
    </row>
    <row r="108" spans="2:25" ht="12.75" customHeight="1" outlineLevel="1" x14ac:dyDescent="0.25">
      <c r="B108" s="179"/>
      <c r="C108" s="180" t="s">
        <v>136</v>
      </c>
      <c r="D108" s="181" t="s">
        <v>137</v>
      </c>
      <c r="E108" s="181"/>
      <c r="F108" s="181"/>
      <c r="G108" s="181"/>
      <c r="H108" s="181"/>
      <c r="I108" s="182"/>
      <c r="J108" s="183"/>
      <c r="K108" s="183">
        <f>F26</f>
        <v>0</v>
      </c>
      <c r="L108" s="184">
        <v>5</v>
      </c>
      <c r="M108" s="185">
        <f t="shared" ref="M108:M113" si="0">K108*L108</f>
        <v>0</v>
      </c>
      <c r="N108" s="186"/>
      <c r="O108" s="385"/>
      <c r="P108" s="187"/>
      <c r="Q108" s="188"/>
      <c r="R108" s="188"/>
      <c r="S108" s="189"/>
      <c r="U108" s="190"/>
      <c r="V108" s="559"/>
      <c r="W108" s="191"/>
      <c r="X108" s="191"/>
      <c r="Y108" s="191"/>
    </row>
    <row r="109" spans="2:25" ht="12.75" customHeight="1" outlineLevel="1" x14ac:dyDescent="0.25">
      <c r="B109" s="179"/>
      <c r="C109" s="180" t="s">
        <v>138</v>
      </c>
      <c r="D109" s="181" t="s">
        <v>139</v>
      </c>
      <c r="E109" s="181"/>
      <c r="F109" s="181"/>
      <c r="G109" s="181"/>
      <c r="H109" s="181"/>
      <c r="I109" s="182"/>
      <c r="J109" s="183"/>
      <c r="K109" s="183">
        <f>K108</f>
        <v>0</v>
      </c>
      <c r="L109" s="184">
        <v>7</v>
      </c>
      <c r="M109" s="185">
        <f t="shared" si="0"/>
        <v>0</v>
      </c>
      <c r="N109" s="186"/>
      <c r="O109" s="385"/>
      <c r="P109" s="187"/>
      <c r="Q109" s="188"/>
      <c r="R109" s="188"/>
      <c r="S109" s="192"/>
      <c r="U109" s="190"/>
      <c r="V109" s="559"/>
      <c r="W109" s="191"/>
      <c r="X109" s="191"/>
      <c r="Y109" s="191"/>
    </row>
    <row r="110" spans="2:25" ht="12.75" customHeight="1" outlineLevel="1" x14ac:dyDescent="0.25">
      <c r="B110" s="179"/>
      <c r="C110" s="180" t="s">
        <v>140</v>
      </c>
      <c r="D110" s="181" t="s">
        <v>141</v>
      </c>
      <c r="E110" s="181"/>
      <c r="F110" s="181"/>
      <c r="G110" s="181"/>
      <c r="H110" s="181"/>
      <c r="I110" s="182"/>
      <c r="J110" s="183"/>
      <c r="K110" s="183">
        <f>F20</f>
        <v>0</v>
      </c>
      <c r="L110" s="184">
        <v>2.4</v>
      </c>
      <c r="M110" s="185">
        <f t="shared" si="0"/>
        <v>0</v>
      </c>
      <c r="N110" s="186"/>
      <c r="O110" s="385"/>
      <c r="P110" s="187"/>
      <c r="Q110" s="188"/>
      <c r="R110" s="188"/>
      <c r="S110" s="192"/>
      <c r="U110" s="190"/>
      <c r="V110" s="559"/>
      <c r="W110" s="191"/>
      <c r="X110" s="191"/>
      <c r="Y110" s="191"/>
    </row>
    <row r="111" spans="2:25" ht="12.75" customHeight="1" outlineLevel="1" x14ac:dyDescent="0.25">
      <c r="B111" s="179"/>
      <c r="C111" s="180" t="s">
        <v>142</v>
      </c>
      <c r="D111" s="181" t="s">
        <v>143</v>
      </c>
      <c r="E111" s="181"/>
      <c r="F111" s="181"/>
      <c r="G111" s="181"/>
      <c r="H111" s="181"/>
      <c r="I111" s="182"/>
      <c r="J111" s="183"/>
      <c r="K111" s="183">
        <f>F20+F23</f>
        <v>0</v>
      </c>
      <c r="L111" s="184">
        <v>2</v>
      </c>
      <c r="M111" s="185">
        <f t="shared" si="0"/>
        <v>0</v>
      </c>
      <c r="N111" s="186"/>
      <c r="O111" s="385"/>
      <c r="P111" s="187"/>
      <c r="Q111" s="188"/>
      <c r="R111" s="188"/>
      <c r="S111" s="192"/>
      <c r="U111" s="190"/>
      <c r="V111" s="559"/>
      <c r="W111" s="191"/>
      <c r="X111" s="191"/>
      <c r="Y111" s="191"/>
    </row>
    <row r="112" spans="2:25" ht="12.75" customHeight="1" outlineLevel="1" x14ac:dyDescent="0.25">
      <c r="B112" s="179"/>
      <c r="C112" s="180" t="s">
        <v>144</v>
      </c>
      <c r="D112" s="181" t="s">
        <v>145</v>
      </c>
      <c r="E112" s="181"/>
      <c r="F112" s="181"/>
      <c r="G112" s="181"/>
      <c r="H112" s="181"/>
      <c r="I112" s="182"/>
      <c r="J112" s="183"/>
      <c r="K112" s="183">
        <f>F20</f>
        <v>0</v>
      </c>
      <c r="L112" s="184">
        <v>1.5</v>
      </c>
      <c r="M112" s="185">
        <f t="shared" si="0"/>
        <v>0</v>
      </c>
      <c r="N112" s="186"/>
      <c r="O112" s="385"/>
      <c r="P112" s="187"/>
      <c r="Q112" s="188"/>
      <c r="R112" s="188"/>
      <c r="S112" s="192"/>
      <c r="U112" s="190"/>
      <c r="V112" s="559"/>
      <c r="W112" s="191"/>
      <c r="X112" s="191"/>
      <c r="Y112" s="191"/>
    </row>
    <row r="113" spans="2:25" ht="12.75" customHeight="1" outlineLevel="1" x14ac:dyDescent="0.25">
      <c r="B113" s="179"/>
      <c r="C113" s="180" t="s">
        <v>146</v>
      </c>
      <c r="D113" s="181" t="s">
        <v>147</v>
      </c>
      <c r="E113" s="181"/>
      <c r="F113" s="181"/>
      <c r="G113" s="181"/>
      <c r="H113" s="181"/>
      <c r="I113" s="182"/>
      <c r="J113" s="183"/>
      <c r="K113" s="183">
        <f>F24</f>
        <v>0</v>
      </c>
      <c r="L113" s="184">
        <v>4.5</v>
      </c>
      <c r="M113" s="185">
        <f t="shared" si="0"/>
        <v>0</v>
      </c>
      <c r="N113" s="186"/>
      <c r="O113" s="385"/>
      <c r="P113" s="187"/>
      <c r="Q113" s="188"/>
      <c r="R113" s="188"/>
      <c r="S113" s="192"/>
      <c r="U113" s="190"/>
      <c r="V113" s="559"/>
      <c r="W113" s="191"/>
      <c r="X113" s="191"/>
      <c r="Y113" s="191"/>
    </row>
    <row r="114" spans="2:25" ht="12.75" customHeight="1" outlineLevel="1" x14ac:dyDescent="0.25">
      <c r="B114" s="179"/>
      <c r="C114" s="180" t="s">
        <v>148</v>
      </c>
      <c r="D114" s="181" t="s">
        <v>149</v>
      </c>
      <c r="E114" s="181"/>
      <c r="F114" s="181"/>
      <c r="G114" s="181"/>
      <c r="H114" s="181"/>
      <c r="I114" s="182"/>
      <c r="J114" s="183"/>
      <c r="K114" s="183">
        <f>F4</f>
        <v>76291</v>
      </c>
      <c r="L114" s="184">
        <v>1.5</v>
      </c>
      <c r="M114" s="185">
        <f>K114*L114</f>
        <v>114436.5</v>
      </c>
      <c r="N114" s="186"/>
      <c r="O114" s="385"/>
      <c r="P114" s="187"/>
      <c r="Q114" s="188"/>
      <c r="R114" s="188"/>
      <c r="S114" s="192"/>
      <c r="U114" s="190"/>
      <c r="V114" s="559"/>
      <c r="W114" s="191"/>
      <c r="X114" s="191"/>
      <c r="Y114" s="191"/>
    </row>
    <row r="115" spans="2:25" ht="12.75" customHeight="1" outlineLevel="1" x14ac:dyDescent="0.25">
      <c r="B115" s="179"/>
      <c r="C115" s="180" t="s">
        <v>150</v>
      </c>
      <c r="D115" s="181" t="s">
        <v>151</v>
      </c>
      <c r="E115" s="181"/>
      <c r="F115" s="181"/>
      <c r="G115" s="181"/>
      <c r="H115" s="181"/>
      <c r="I115" s="182"/>
      <c r="J115" s="97"/>
      <c r="K115" s="183"/>
      <c r="L115" s="184"/>
      <c r="M115" s="185">
        <f>M106-SUM(M108:M114)</f>
        <v>-114436.5</v>
      </c>
      <c r="N115" s="186"/>
      <c r="O115" s="385"/>
      <c r="P115" s="187"/>
      <c r="Q115" s="188"/>
      <c r="R115" s="188"/>
      <c r="S115" s="192"/>
      <c r="U115" s="190"/>
      <c r="V115" s="559"/>
      <c r="W115" s="191"/>
      <c r="X115" s="191"/>
      <c r="Y115" s="191"/>
    </row>
    <row r="116" spans="2:25" ht="12.75" customHeight="1" outlineLevel="1" x14ac:dyDescent="0.25">
      <c r="B116" s="179"/>
      <c r="C116" s="180" t="s">
        <v>152</v>
      </c>
      <c r="D116" s="181" t="s">
        <v>153</v>
      </c>
      <c r="E116" s="181"/>
      <c r="F116" s="181"/>
      <c r="G116" s="181"/>
      <c r="H116" s="181"/>
      <c r="I116" s="182"/>
      <c r="J116" s="97"/>
      <c r="K116" s="183"/>
      <c r="L116" s="184"/>
      <c r="M116" s="185"/>
      <c r="N116" s="186"/>
      <c r="O116" s="385"/>
      <c r="P116" s="187"/>
      <c r="Q116" s="188"/>
      <c r="R116" s="188"/>
      <c r="S116" s="192"/>
      <c r="U116" s="190"/>
      <c r="V116" s="559"/>
      <c r="W116" s="191"/>
      <c r="X116" s="191"/>
      <c r="Y116" s="191"/>
    </row>
    <row r="117" spans="2:25" ht="12.75" customHeight="1" outlineLevel="1" x14ac:dyDescent="0.25">
      <c r="B117" s="179"/>
      <c r="C117" s="180" t="s">
        <v>154</v>
      </c>
      <c r="D117" s="181" t="s">
        <v>155</v>
      </c>
      <c r="E117" s="181"/>
      <c r="F117" s="181"/>
      <c r="G117" s="181"/>
      <c r="H117" s="181"/>
      <c r="I117" s="182"/>
      <c r="J117" s="97"/>
      <c r="K117" s="183"/>
      <c r="L117" s="184"/>
      <c r="M117" s="185"/>
      <c r="N117" s="186"/>
      <c r="O117" s="385"/>
      <c r="P117" s="187"/>
      <c r="Q117" s="188"/>
      <c r="R117" s="188"/>
      <c r="S117" s="192"/>
      <c r="U117" s="190"/>
      <c r="V117" s="559"/>
      <c r="W117" s="191"/>
      <c r="X117" s="191"/>
      <c r="Y117" s="191"/>
    </row>
    <row r="118" spans="2:25" x14ac:dyDescent="0.25">
      <c r="B118" s="59"/>
      <c r="C118" s="60"/>
      <c r="D118" s="61"/>
      <c r="E118" s="61"/>
      <c r="F118" s="61"/>
      <c r="G118" s="61"/>
      <c r="H118" s="61"/>
      <c r="I118" s="107"/>
      <c r="J118" s="108"/>
      <c r="K118" s="109"/>
      <c r="L118" s="64"/>
      <c r="M118" s="65"/>
      <c r="N118" s="66"/>
      <c r="O118" s="378"/>
      <c r="P118" s="66"/>
      <c r="Q118" s="66"/>
      <c r="R118" s="66"/>
      <c r="S118" s="67"/>
      <c r="U118" s="68"/>
      <c r="V118" s="559"/>
      <c r="W118" s="69"/>
      <c r="X118" s="69"/>
      <c r="Y118" s="69"/>
    </row>
    <row r="119" spans="2:25" ht="25.5" x14ac:dyDescent="0.25">
      <c r="B119" s="81" t="s">
        <v>156</v>
      </c>
      <c r="C119" s="82"/>
      <c r="D119" s="82" t="s">
        <v>157</v>
      </c>
      <c r="E119" s="82"/>
      <c r="F119" s="82"/>
      <c r="G119" s="82"/>
      <c r="H119" s="82"/>
      <c r="I119" s="83">
        <v>1.2E-2</v>
      </c>
      <c r="J119" s="84" t="s">
        <v>54</v>
      </c>
      <c r="K119" s="85">
        <f>SUM(M64,M83,M106)</f>
        <v>928028.56</v>
      </c>
      <c r="L119" s="86"/>
      <c r="M119" s="87">
        <f>K119*I119</f>
        <v>11136.342720000001</v>
      </c>
      <c r="N119" s="88"/>
      <c r="O119" s="380"/>
      <c r="P119" s="89" t="s">
        <v>364</v>
      </c>
      <c r="Q119" s="90"/>
      <c r="R119" s="90"/>
      <c r="S119" s="91"/>
      <c r="U119" s="92" t="e">
        <f>M119/$F$23</f>
        <v>#DIV/0!</v>
      </c>
      <c r="V119" s="559"/>
      <c r="W119" s="93" t="e">
        <f>M119/$F$53</f>
        <v>#DIV/0!</v>
      </c>
      <c r="X119" s="93">
        <f>O119/$M$58</f>
        <v>0</v>
      </c>
      <c r="Y119" s="93" t="e">
        <f>M119/SUM($M$106,$M$83)</f>
        <v>#DIV/0!</v>
      </c>
    </row>
    <row r="120" spans="2:25" ht="12.75" hidden="1" customHeight="1" outlineLevel="1" x14ac:dyDescent="0.25">
      <c r="B120" s="59"/>
      <c r="C120" s="94" t="s">
        <v>158</v>
      </c>
      <c r="D120" s="95" t="s">
        <v>159</v>
      </c>
      <c r="E120" s="95"/>
      <c r="F120" s="95"/>
      <c r="G120" s="95"/>
      <c r="H120" s="95"/>
      <c r="I120" s="96"/>
      <c r="J120" s="97"/>
      <c r="K120" s="98"/>
      <c r="L120" s="99"/>
      <c r="M120" s="100"/>
      <c r="N120" s="101"/>
      <c r="O120" s="381"/>
      <c r="P120" s="102"/>
      <c r="Q120" s="103"/>
      <c r="R120" s="103"/>
      <c r="S120" s="104"/>
      <c r="U120" s="105"/>
      <c r="V120" s="559"/>
      <c r="W120" s="106"/>
      <c r="X120" s="106"/>
      <c r="Y120" s="106"/>
    </row>
    <row r="121" spans="2:25" ht="12.75" hidden="1" customHeight="1" outlineLevel="1" x14ac:dyDescent="0.25">
      <c r="B121" s="59"/>
      <c r="C121" s="94" t="s">
        <v>160</v>
      </c>
      <c r="D121" s="95" t="s">
        <v>161</v>
      </c>
      <c r="E121" s="95"/>
      <c r="F121" s="95"/>
      <c r="G121" s="95"/>
      <c r="H121" s="95"/>
      <c r="I121" s="96"/>
      <c r="J121" s="97"/>
      <c r="K121" s="98"/>
      <c r="L121" s="99"/>
      <c r="M121" s="100"/>
      <c r="N121" s="101"/>
      <c r="O121" s="381"/>
      <c r="P121" s="102"/>
      <c r="Q121" s="103"/>
      <c r="R121" s="103"/>
      <c r="S121" s="104"/>
      <c r="U121" s="105"/>
      <c r="V121" s="559"/>
      <c r="W121" s="106"/>
      <c r="X121" s="106"/>
      <c r="Y121" s="106"/>
    </row>
    <row r="122" spans="2:25" collapsed="1" x14ac:dyDescent="0.25">
      <c r="B122" s="59"/>
      <c r="C122" s="60"/>
      <c r="D122" s="61"/>
      <c r="E122" s="61"/>
      <c r="F122" s="61"/>
      <c r="G122" s="61"/>
      <c r="H122" s="61"/>
      <c r="I122" s="107"/>
      <c r="J122" s="108"/>
      <c r="K122" s="109"/>
      <c r="L122" s="110"/>
      <c r="M122" s="65"/>
      <c r="N122" s="66"/>
      <c r="O122" s="378"/>
      <c r="P122" s="66"/>
      <c r="Q122" s="66"/>
      <c r="R122" s="66"/>
      <c r="S122" s="67"/>
      <c r="U122" s="68"/>
      <c r="V122" s="559"/>
      <c r="W122" s="69"/>
      <c r="X122" s="69"/>
      <c r="Y122" s="69"/>
    </row>
    <row r="123" spans="2:25" x14ac:dyDescent="0.25">
      <c r="B123" s="81" t="s">
        <v>162</v>
      </c>
      <c r="C123" s="82"/>
      <c r="D123" s="82" t="s">
        <v>163</v>
      </c>
      <c r="E123" s="82"/>
      <c r="F123" s="82"/>
      <c r="G123" s="82"/>
      <c r="H123" s="82"/>
      <c r="I123" s="83">
        <v>0.02</v>
      </c>
      <c r="J123" s="193" t="s">
        <v>164</v>
      </c>
      <c r="K123" s="85">
        <f>SUM(M83,M106)</f>
        <v>0</v>
      </c>
      <c r="L123" s="86"/>
      <c r="M123" s="87">
        <f>I123*K123</f>
        <v>0</v>
      </c>
      <c r="N123" s="88"/>
      <c r="O123" s="380"/>
      <c r="P123" s="89"/>
      <c r="Q123" s="90"/>
      <c r="R123" s="90"/>
      <c r="S123" s="91"/>
      <c r="U123" s="92" t="e">
        <f>M123/$F$23</f>
        <v>#DIV/0!</v>
      </c>
      <c r="V123" s="559"/>
      <c r="W123" s="93" t="e">
        <f>M123/$F$53</f>
        <v>#DIV/0!</v>
      </c>
      <c r="X123" s="93">
        <f>O123/$M$58</f>
        <v>0</v>
      </c>
      <c r="Y123" s="93" t="e">
        <f>M123/SUM($M$106,$M$83)</f>
        <v>#DIV/0!</v>
      </c>
    </row>
    <row r="124" spans="2:25" ht="12.75" hidden="1" customHeight="1" outlineLevel="1" x14ac:dyDescent="0.25">
      <c r="B124" s="152"/>
      <c r="C124" s="153" t="s">
        <v>165</v>
      </c>
      <c r="D124" s="154" t="s">
        <v>166</v>
      </c>
      <c r="E124" s="154"/>
      <c r="F124" s="154"/>
      <c r="G124" s="154"/>
      <c r="H124" s="154"/>
      <c r="I124" s="155"/>
      <c r="J124" s="156"/>
      <c r="K124" s="157">
        <f>M107</f>
        <v>0</v>
      </c>
      <c r="L124" s="194"/>
      <c r="M124" s="159">
        <f>I124*K124</f>
        <v>0</v>
      </c>
      <c r="N124" s="160">
        <v>0</v>
      </c>
      <c r="O124" s="381">
        <f>M124-N124</f>
        <v>0</v>
      </c>
      <c r="P124" s="161"/>
      <c r="Q124" s="162"/>
      <c r="R124" s="162"/>
      <c r="S124" s="163"/>
      <c r="U124" s="164"/>
      <c r="V124" s="559"/>
      <c r="W124" s="165"/>
      <c r="X124" s="165"/>
      <c r="Y124" s="165"/>
    </row>
    <row r="125" spans="2:25" ht="12.75" hidden="1" customHeight="1" outlineLevel="1" x14ac:dyDescent="0.25">
      <c r="B125" s="152"/>
      <c r="C125" s="153" t="s">
        <v>167</v>
      </c>
      <c r="D125" s="154" t="s">
        <v>168</v>
      </c>
      <c r="E125" s="154"/>
      <c r="F125" s="154"/>
      <c r="G125" s="154"/>
      <c r="H125" s="154"/>
      <c r="I125" s="155"/>
      <c r="J125" s="156"/>
      <c r="K125" s="157">
        <f>K124</f>
        <v>0</v>
      </c>
      <c r="L125" s="194"/>
      <c r="M125" s="159">
        <f>I125*K125</f>
        <v>0</v>
      </c>
      <c r="N125" s="160"/>
      <c r="O125" s="381">
        <f>M125-N125</f>
        <v>0</v>
      </c>
      <c r="P125" s="161"/>
      <c r="Q125" s="162"/>
      <c r="R125" s="162"/>
      <c r="S125" s="163"/>
      <c r="U125" s="164"/>
      <c r="V125" s="559"/>
      <c r="W125" s="165"/>
      <c r="X125" s="165"/>
      <c r="Y125" s="165"/>
    </row>
    <row r="126" spans="2:25" ht="12.75" hidden="1" customHeight="1" outlineLevel="1" x14ac:dyDescent="0.25">
      <c r="B126" s="152"/>
      <c r="C126" s="153" t="s">
        <v>169</v>
      </c>
      <c r="D126" s="154" t="s">
        <v>170</v>
      </c>
      <c r="E126" s="154"/>
      <c r="F126" s="154"/>
      <c r="G126" s="154"/>
      <c r="H126" s="154"/>
      <c r="I126" s="155"/>
      <c r="J126" s="156"/>
      <c r="K126" s="157">
        <f>K125</f>
        <v>0</v>
      </c>
      <c r="L126" s="194"/>
      <c r="M126" s="159">
        <f>I126*K126</f>
        <v>0</v>
      </c>
      <c r="N126" s="160"/>
      <c r="O126" s="381">
        <f>M126-N126</f>
        <v>0</v>
      </c>
      <c r="P126" s="161"/>
      <c r="Q126" s="162"/>
      <c r="R126" s="162"/>
      <c r="S126" s="163"/>
      <c r="U126" s="164"/>
      <c r="V126" s="559"/>
      <c r="W126" s="165"/>
      <c r="X126" s="165"/>
      <c r="Y126" s="165"/>
    </row>
    <row r="127" spans="2:25" ht="12.75" hidden="1" customHeight="1" outlineLevel="1" x14ac:dyDescent="0.25">
      <c r="B127" s="59"/>
      <c r="C127" s="94" t="s">
        <v>171</v>
      </c>
      <c r="D127" s="95" t="s">
        <v>172</v>
      </c>
      <c r="E127" s="95"/>
      <c r="F127" s="95"/>
      <c r="G127" s="95"/>
      <c r="H127" s="95"/>
      <c r="I127" s="96"/>
      <c r="J127" s="97"/>
      <c r="K127" s="98"/>
      <c r="L127" s="99"/>
      <c r="M127" s="100"/>
      <c r="N127" s="101"/>
      <c r="O127" s="381"/>
      <c r="P127" s="102"/>
      <c r="Q127" s="103"/>
      <c r="R127" s="103"/>
      <c r="S127" s="104"/>
      <c r="U127" s="105"/>
      <c r="V127" s="559"/>
      <c r="W127" s="106"/>
      <c r="X127" s="106"/>
      <c r="Y127" s="106"/>
    </row>
    <row r="128" spans="2:25" ht="12.75" hidden="1" customHeight="1" outlineLevel="1" x14ac:dyDescent="0.25">
      <c r="B128" s="59"/>
      <c r="C128" s="94" t="s">
        <v>173</v>
      </c>
      <c r="D128" s="95" t="s">
        <v>174</v>
      </c>
      <c r="E128" s="95"/>
      <c r="F128" s="95"/>
      <c r="G128" s="95"/>
      <c r="H128" s="95"/>
      <c r="I128" s="96"/>
      <c r="J128" s="97"/>
      <c r="K128" s="98"/>
      <c r="L128" s="99"/>
      <c r="M128" s="100"/>
      <c r="N128" s="101"/>
      <c r="O128" s="381"/>
      <c r="P128" s="102"/>
      <c r="Q128" s="103"/>
      <c r="R128" s="103"/>
      <c r="S128" s="104"/>
      <c r="U128" s="105"/>
      <c r="V128" s="559"/>
      <c r="W128" s="106"/>
      <c r="X128" s="106"/>
      <c r="Y128" s="106"/>
    </row>
    <row r="129" spans="2:25" ht="12.75" hidden="1" customHeight="1" outlineLevel="1" x14ac:dyDescent="0.25">
      <c r="B129" s="59"/>
      <c r="C129" s="94" t="s">
        <v>175</v>
      </c>
      <c r="D129" s="95" t="s">
        <v>176</v>
      </c>
      <c r="E129" s="95"/>
      <c r="F129" s="95"/>
      <c r="G129" s="95"/>
      <c r="H129" s="95"/>
      <c r="I129" s="96"/>
      <c r="J129" s="97"/>
      <c r="K129" s="98"/>
      <c r="L129" s="99"/>
      <c r="M129" s="100"/>
      <c r="N129" s="101"/>
      <c r="O129" s="381"/>
      <c r="P129" s="102"/>
      <c r="Q129" s="103"/>
      <c r="R129" s="103"/>
      <c r="S129" s="104"/>
      <c r="U129" s="105"/>
      <c r="V129" s="559"/>
      <c r="W129" s="106"/>
      <c r="X129" s="106"/>
      <c r="Y129" s="106"/>
    </row>
    <row r="130" spans="2:25" ht="12.75" hidden="1" customHeight="1" outlineLevel="1" x14ac:dyDescent="0.25">
      <c r="B130" s="59"/>
      <c r="C130" s="94" t="s">
        <v>177</v>
      </c>
      <c r="D130" s="95" t="s">
        <v>178</v>
      </c>
      <c r="E130" s="95"/>
      <c r="F130" s="95"/>
      <c r="G130" s="95"/>
      <c r="H130" s="95"/>
      <c r="I130" s="96"/>
      <c r="J130" s="97"/>
      <c r="K130" s="98"/>
      <c r="L130" s="99"/>
      <c r="M130" s="100"/>
      <c r="N130" s="101"/>
      <c r="O130" s="381"/>
      <c r="P130" s="102"/>
      <c r="Q130" s="103"/>
      <c r="R130" s="103"/>
      <c r="S130" s="104"/>
      <c r="U130" s="105"/>
      <c r="V130" s="559"/>
      <c r="W130" s="106"/>
      <c r="X130" s="106"/>
      <c r="Y130" s="106"/>
    </row>
    <row r="131" spans="2:25" ht="12.75" hidden="1" customHeight="1" outlineLevel="1" x14ac:dyDescent="0.25">
      <c r="B131" s="59"/>
      <c r="C131" s="94" t="s">
        <v>93</v>
      </c>
      <c r="D131" s="95" t="s">
        <v>179</v>
      </c>
      <c r="E131" s="95"/>
      <c r="F131" s="95"/>
      <c r="G131" s="95"/>
      <c r="H131" s="95"/>
      <c r="I131" s="96"/>
      <c r="J131" s="97"/>
      <c r="K131" s="98"/>
      <c r="L131" s="99"/>
      <c r="M131" s="100"/>
      <c r="N131" s="101"/>
      <c r="O131" s="381"/>
      <c r="P131" s="102"/>
      <c r="Q131" s="103"/>
      <c r="R131" s="103"/>
      <c r="S131" s="104"/>
      <c r="U131" s="105"/>
      <c r="V131" s="559"/>
      <c r="W131" s="106"/>
      <c r="X131" s="106"/>
      <c r="Y131" s="106"/>
    </row>
    <row r="132" spans="2:25" ht="12.75" hidden="1" customHeight="1" outlineLevel="1" x14ac:dyDescent="0.25">
      <c r="B132" s="59"/>
      <c r="C132" s="94" t="s">
        <v>136</v>
      </c>
      <c r="D132" s="95" t="s">
        <v>180</v>
      </c>
      <c r="E132" s="95"/>
      <c r="F132" s="95"/>
      <c r="G132" s="95"/>
      <c r="H132" s="95"/>
      <c r="I132" s="96"/>
      <c r="J132" s="97"/>
      <c r="K132" s="98"/>
      <c r="L132" s="99"/>
      <c r="M132" s="100"/>
      <c r="N132" s="101"/>
      <c r="O132" s="381"/>
      <c r="P132" s="102"/>
      <c r="Q132" s="103"/>
      <c r="R132" s="103"/>
      <c r="S132" s="104"/>
      <c r="U132" s="105"/>
      <c r="V132" s="559"/>
      <c r="W132" s="106"/>
      <c r="X132" s="106"/>
      <c r="Y132" s="106"/>
    </row>
    <row r="133" spans="2:25" ht="12.75" hidden="1" customHeight="1" outlineLevel="1" x14ac:dyDescent="0.25">
      <c r="B133" s="59"/>
      <c r="C133" s="94" t="s">
        <v>121</v>
      </c>
      <c r="D133" s="95" t="s">
        <v>181</v>
      </c>
      <c r="E133" s="95"/>
      <c r="F133" s="95"/>
      <c r="G133" s="95"/>
      <c r="H133" s="95"/>
      <c r="I133" s="96"/>
      <c r="J133" s="97"/>
      <c r="K133" s="98"/>
      <c r="L133" s="99"/>
      <c r="M133" s="100"/>
      <c r="N133" s="101"/>
      <c r="O133" s="381"/>
      <c r="P133" s="102"/>
      <c r="Q133" s="103"/>
      <c r="R133" s="103"/>
      <c r="S133" s="104"/>
      <c r="U133" s="105"/>
      <c r="V133" s="559"/>
      <c r="W133" s="106"/>
      <c r="X133" s="106"/>
      <c r="Y133" s="106"/>
    </row>
    <row r="134" spans="2:25" ht="12.75" hidden="1" customHeight="1" outlineLevel="1" x14ac:dyDescent="0.25">
      <c r="B134" s="59"/>
      <c r="C134" s="94" t="s">
        <v>152</v>
      </c>
      <c r="D134" s="95" t="s">
        <v>182</v>
      </c>
      <c r="E134" s="95"/>
      <c r="F134" s="95"/>
      <c r="G134" s="95"/>
      <c r="H134" s="95"/>
      <c r="I134" s="96"/>
      <c r="J134" s="97"/>
      <c r="K134" s="98"/>
      <c r="L134" s="99"/>
      <c r="M134" s="100"/>
      <c r="N134" s="101"/>
      <c r="O134" s="381"/>
      <c r="P134" s="102"/>
      <c r="Q134" s="103"/>
      <c r="R134" s="103"/>
      <c r="S134" s="104"/>
      <c r="U134" s="105"/>
      <c r="V134" s="559"/>
      <c r="W134" s="106"/>
      <c r="X134" s="106"/>
      <c r="Y134" s="106"/>
    </row>
    <row r="135" spans="2:25" ht="12.75" hidden="1" customHeight="1" outlineLevel="1" x14ac:dyDescent="0.25">
      <c r="B135" s="59"/>
      <c r="C135" s="94" t="s">
        <v>183</v>
      </c>
      <c r="D135" s="95" t="s">
        <v>184</v>
      </c>
      <c r="E135" s="95"/>
      <c r="F135" s="95"/>
      <c r="G135" s="95"/>
      <c r="H135" s="95"/>
      <c r="I135" s="96"/>
      <c r="J135" s="97"/>
      <c r="K135" s="98"/>
      <c r="L135" s="99"/>
      <c r="M135" s="100"/>
      <c r="N135" s="101"/>
      <c r="O135" s="381"/>
      <c r="P135" s="102"/>
      <c r="Q135" s="103"/>
      <c r="R135" s="103"/>
      <c r="S135" s="104"/>
      <c r="U135" s="105"/>
      <c r="V135" s="559"/>
      <c r="W135" s="106"/>
      <c r="X135" s="106"/>
      <c r="Y135" s="106"/>
    </row>
    <row r="136" spans="2:25" collapsed="1" x14ac:dyDescent="0.25">
      <c r="B136" s="59"/>
      <c r="C136" s="60"/>
      <c r="D136" s="61"/>
      <c r="E136" s="61"/>
      <c r="F136" s="61"/>
      <c r="G136" s="61"/>
      <c r="H136" s="61"/>
      <c r="I136" s="107"/>
      <c r="J136" s="108"/>
      <c r="K136" s="109"/>
      <c r="L136" s="110"/>
      <c r="M136" s="65"/>
      <c r="N136" s="66"/>
      <c r="O136" s="378"/>
      <c r="P136" s="66"/>
      <c r="Q136" s="66"/>
      <c r="R136" s="66"/>
      <c r="S136" s="67"/>
      <c r="U136" s="68"/>
      <c r="V136" s="559"/>
      <c r="W136" s="69"/>
      <c r="X136" s="69"/>
      <c r="Y136" s="69"/>
    </row>
    <row r="137" spans="2:25" x14ac:dyDescent="0.25">
      <c r="B137" s="81" t="s">
        <v>185</v>
      </c>
      <c r="C137" s="82"/>
      <c r="D137" s="82" t="s">
        <v>186</v>
      </c>
      <c r="E137" s="82"/>
      <c r="F137" s="82"/>
      <c r="G137" s="82"/>
      <c r="H137" s="82"/>
      <c r="I137" s="83">
        <v>7.0000000000000007E-2</v>
      </c>
      <c r="J137" s="84" t="s">
        <v>187</v>
      </c>
      <c r="K137" s="85">
        <f>F53</f>
        <v>0</v>
      </c>
      <c r="L137" s="195"/>
      <c r="M137" s="87">
        <f>K137*I137</f>
        <v>0</v>
      </c>
      <c r="N137" s="88"/>
      <c r="O137" s="380"/>
      <c r="P137" s="89"/>
      <c r="Q137" s="90"/>
      <c r="R137" s="90"/>
      <c r="S137" s="91"/>
      <c r="U137" s="92" t="e">
        <f>M137/$F$23</f>
        <v>#DIV/0!</v>
      </c>
      <c r="V137" s="559"/>
      <c r="W137" s="93" t="e">
        <f>M137/$F$53</f>
        <v>#DIV/0!</v>
      </c>
      <c r="X137" s="93">
        <f>O137/$M$58</f>
        <v>0</v>
      </c>
      <c r="Y137" s="93" t="e">
        <f>M137/SUM($M$106,$M$83)</f>
        <v>#DIV/0!</v>
      </c>
    </row>
    <row r="138" spans="2:25" ht="12.75" hidden="1" customHeight="1" outlineLevel="1" x14ac:dyDescent="0.25">
      <c r="B138" s="59"/>
      <c r="C138" s="94" t="s">
        <v>188</v>
      </c>
      <c r="D138" s="95" t="s">
        <v>189</v>
      </c>
      <c r="E138" s="95"/>
      <c r="F138" s="95"/>
      <c r="G138" s="95"/>
      <c r="H138" s="95"/>
      <c r="I138" s="96"/>
      <c r="J138" s="97"/>
      <c r="K138" s="98"/>
      <c r="L138" s="196"/>
      <c r="M138" s="100">
        <f>Q33*1%</f>
        <v>0</v>
      </c>
      <c r="N138" s="101"/>
      <c r="O138" s="381"/>
      <c r="P138" s="102"/>
      <c r="Q138" s="103"/>
      <c r="R138" s="103"/>
      <c r="S138" s="104"/>
      <c r="U138" s="105"/>
      <c r="V138" s="559"/>
      <c r="W138" s="106"/>
      <c r="X138" s="106"/>
      <c r="Y138" s="106"/>
    </row>
    <row r="139" spans="2:25" ht="12.75" hidden="1" customHeight="1" outlineLevel="1" x14ac:dyDescent="0.25">
      <c r="B139" s="59"/>
      <c r="C139" s="94" t="s">
        <v>190</v>
      </c>
      <c r="D139" s="95" t="s">
        <v>191</v>
      </c>
      <c r="E139" s="95"/>
      <c r="F139" s="95"/>
      <c r="G139" s="95"/>
      <c r="H139" s="95"/>
      <c r="I139" s="96"/>
      <c r="J139" s="97"/>
      <c r="K139" s="98"/>
      <c r="L139" s="196"/>
      <c r="M139" s="100"/>
      <c r="N139" s="101"/>
      <c r="O139" s="381"/>
      <c r="P139" s="102"/>
      <c r="Q139" s="103"/>
      <c r="R139" s="103"/>
      <c r="S139" s="104"/>
      <c r="U139" s="105"/>
      <c r="V139" s="559"/>
      <c r="W139" s="106"/>
      <c r="X139" s="106"/>
      <c r="Y139" s="106"/>
    </row>
    <row r="140" spans="2:25" ht="12.75" hidden="1" customHeight="1" outlineLevel="1" x14ac:dyDescent="0.25">
      <c r="B140" s="59"/>
      <c r="C140" s="94" t="s">
        <v>192</v>
      </c>
      <c r="D140" s="95" t="s">
        <v>193</v>
      </c>
      <c r="E140" s="95"/>
      <c r="F140" s="95"/>
      <c r="G140" s="95"/>
      <c r="H140" s="95"/>
      <c r="I140" s="96"/>
      <c r="J140" s="97"/>
      <c r="K140" s="98"/>
      <c r="L140" s="196"/>
      <c r="M140" s="100"/>
      <c r="N140" s="101"/>
      <c r="O140" s="381"/>
      <c r="P140" s="102"/>
      <c r="Q140" s="103"/>
      <c r="R140" s="103"/>
      <c r="S140" s="104"/>
      <c r="U140" s="105"/>
      <c r="V140" s="559"/>
      <c r="W140" s="106"/>
      <c r="X140" s="106"/>
      <c r="Y140" s="106"/>
    </row>
    <row r="141" spans="2:25" ht="12.75" hidden="1" customHeight="1" outlineLevel="1" x14ac:dyDescent="0.25">
      <c r="B141" s="59"/>
      <c r="C141" s="94" t="s">
        <v>194</v>
      </c>
      <c r="D141" s="95" t="s">
        <v>195</v>
      </c>
      <c r="E141" s="95"/>
      <c r="F141" s="95"/>
      <c r="G141" s="95"/>
      <c r="H141" s="95"/>
      <c r="I141" s="96"/>
      <c r="J141" s="97"/>
      <c r="K141" s="98"/>
      <c r="L141" s="196"/>
      <c r="M141" s="100"/>
      <c r="N141" s="101"/>
      <c r="O141" s="381"/>
      <c r="P141" s="102"/>
      <c r="Q141" s="103"/>
      <c r="R141" s="103"/>
      <c r="S141" s="104"/>
      <c r="U141" s="105"/>
      <c r="V141" s="559"/>
      <c r="W141" s="106"/>
      <c r="X141" s="106"/>
      <c r="Y141" s="106"/>
    </row>
    <row r="142" spans="2:25" ht="12.75" hidden="1" customHeight="1" outlineLevel="1" x14ac:dyDescent="0.25">
      <c r="B142" s="59"/>
      <c r="C142" s="94" t="s">
        <v>196</v>
      </c>
      <c r="D142" s="95" t="s">
        <v>197</v>
      </c>
      <c r="E142" s="95"/>
      <c r="F142" s="95"/>
      <c r="G142" s="95"/>
      <c r="H142" s="95"/>
      <c r="I142" s="96"/>
      <c r="J142" s="97"/>
      <c r="K142" s="98"/>
      <c r="L142" s="196"/>
      <c r="M142" s="100"/>
      <c r="N142" s="101"/>
      <c r="O142" s="381"/>
      <c r="P142" s="102"/>
      <c r="Q142" s="103"/>
      <c r="R142" s="103"/>
      <c r="S142" s="104"/>
      <c r="U142" s="105"/>
      <c r="V142" s="559"/>
      <c r="W142" s="106"/>
      <c r="X142" s="106"/>
      <c r="Y142" s="106"/>
    </row>
    <row r="143" spans="2:25" ht="12.75" hidden="1" customHeight="1" outlineLevel="1" x14ac:dyDescent="0.25">
      <c r="B143" s="59"/>
      <c r="C143" s="94" t="s">
        <v>198</v>
      </c>
      <c r="D143" s="95" t="s">
        <v>199</v>
      </c>
      <c r="E143" s="95"/>
      <c r="F143" s="95"/>
      <c r="G143" s="95"/>
      <c r="H143" s="95"/>
      <c r="I143" s="96"/>
      <c r="J143" s="97"/>
      <c r="K143" s="98"/>
      <c r="L143" s="196"/>
      <c r="M143" s="100"/>
      <c r="N143" s="101"/>
      <c r="O143" s="381"/>
      <c r="P143" s="102"/>
      <c r="Q143" s="103"/>
      <c r="R143" s="103"/>
      <c r="S143" s="104"/>
      <c r="U143" s="105"/>
      <c r="V143" s="559"/>
      <c r="W143" s="106"/>
      <c r="X143" s="106"/>
      <c r="Y143" s="106"/>
    </row>
    <row r="144" spans="2:25" ht="12.75" hidden="1" customHeight="1" outlineLevel="1" x14ac:dyDescent="0.25">
      <c r="B144" s="59"/>
      <c r="C144" s="94" t="s">
        <v>200</v>
      </c>
      <c r="D144" s="95" t="s">
        <v>201</v>
      </c>
      <c r="E144" s="95"/>
      <c r="F144" s="95"/>
      <c r="G144" s="95"/>
      <c r="H144" s="95"/>
      <c r="I144" s="96"/>
      <c r="J144" s="97"/>
      <c r="K144" s="98"/>
      <c r="L144" s="196"/>
      <c r="M144" s="100"/>
      <c r="N144" s="101"/>
      <c r="O144" s="381"/>
      <c r="P144" s="102"/>
      <c r="Q144" s="103"/>
      <c r="R144" s="103"/>
      <c r="S144" s="104"/>
      <c r="U144" s="105"/>
      <c r="V144" s="559"/>
      <c r="W144" s="106"/>
      <c r="X144" s="106"/>
      <c r="Y144" s="106"/>
    </row>
    <row r="145" spans="2:25" collapsed="1" x14ac:dyDescent="0.25">
      <c r="B145" s="59"/>
      <c r="C145" s="60"/>
      <c r="D145" s="61"/>
      <c r="E145" s="61"/>
      <c r="F145" s="61"/>
      <c r="G145" s="61"/>
      <c r="H145" s="61"/>
      <c r="I145" s="107"/>
      <c r="J145" s="108"/>
      <c r="K145" s="109"/>
      <c r="L145" s="110"/>
      <c r="M145" s="65"/>
      <c r="N145" s="66"/>
      <c r="O145" s="378"/>
      <c r="P145" s="66"/>
      <c r="Q145" s="66"/>
      <c r="R145" s="66"/>
      <c r="S145" s="67"/>
      <c r="U145" s="68"/>
      <c r="V145" s="559"/>
      <c r="W145" s="69"/>
      <c r="X145" s="69"/>
      <c r="Y145" s="69"/>
    </row>
    <row r="146" spans="2:25" x14ac:dyDescent="0.25">
      <c r="B146" s="81" t="s">
        <v>202</v>
      </c>
      <c r="C146" s="82"/>
      <c r="D146" s="82" t="s">
        <v>203</v>
      </c>
      <c r="E146" s="82"/>
      <c r="F146" s="82"/>
      <c r="G146" s="82"/>
      <c r="H146" s="82"/>
      <c r="I146" s="83">
        <v>0.01</v>
      </c>
      <c r="J146" s="84" t="s">
        <v>187</v>
      </c>
      <c r="K146" s="85">
        <f>K137</f>
        <v>0</v>
      </c>
      <c r="L146" s="86"/>
      <c r="M146" s="87">
        <f>K146*I146</f>
        <v>0</v>
      </c>
      <c r="N146" s="88"/>
      <c r="O146" s="380"/>
      <c r="P146" s="89"/>
      <c r="Q146" s="90"/>
      <c r="R146" s="90"/>
      <c r="S146" s="91"/>
      <c r="U146" s="92" t="e">
        <f>M146/$F$23</f>
        <v>#DIV/0!</v>
      </c>
      <c r="V146" s="559"/>
      <c r="W146" s="93" t="e">
        <f>M146/$F$53</f>
        <v>#DIV/0!</v>
      </c>
      <c r="X146" s="93">
        <f>O146/$M$58</f>
        <v>0</v>
      </c>
      <c r="Y146" s="93" t="e">
        <f>M146/SUM($M$106,$M$83)</f>
        <v>#DIV/0!</v>
      </c>
    </row>
    <row r="147" spans="2:25" ht="12.75" hidden="1" customHeight="1" outlineLevel="1" x14ac:dyDescent="0.25">
      <c r="B147" s="59"/>
      <c r="C147" s="94" t="s">
        <v>204</v>
      </c>
      <c r="D147" s="95" t="s">
        <v>205</v>
      </c>
      <c r="E147" s="95"/>
      <c r="F147" s="95"/>
      <c r="G147" s="95"/>
      <c r="H147" s="95"/>
      <c r="I147" s="96"/>
      <c r="J147" s="97"/>
      <c r="K147" s="98"/>
      <c r="L147" s="99"/>
      <c r="M147" s="100"/>
      <c r="N147" s="101"/>
      <c r="O147" s="381"/>
      <c r="P147" s="102"/>
      <c r="Q147" s="103"/>
      <c r="R147" s="103"/>
      <c r="S147" s="104"/>
      <c r="U147" s="105"/>
      <c r="V147" s="559"/>
      <c r="W147" s="106"/>
      <c r="X147" s="106"/>
      <c r="Y147" s="106"/>
    </row>
    <row r="148" spans="2:25" ht="12.75" hidden="1" customHeight="1" outlineLevel="1" x14ac:dyDescent="0.25">
      <c r="B148" s="59"/>
      <c r="C148" s="94" t="s">
        <v>206</v>
      </c>
      <c r="D148" s="95" t="s">
        <v>207</v>
      </c>
      <c r="E148" s="95"/>
      <c r="F148" s="95"/>
      <c r="G148" s="95"/>
      <c r="H148" s="95"/>
      <c r="I148" s="96"/>
      <c r="J148" s="97"/>
      <c r="K148" s="98"/>
      <c r="L148" s="99"/>
      <c r="M148" s="100"/>
      <c r="N148" s="101"/>
      <c r="O148" s="381"/>
      <c r="P148" s="102"/>
      <c r="Q148" s="103"/>
      <c r="R148" s="103"/>
      <c r="S148" s="104"/>
      <c r="U148" s="105"/>
      <c r="V148" s="559"/>
      <c r="W148" s="106"/>
      <c r="X148" s="106"/>
      <c r="Y148" s="106"/>
    </row>
    <row r="149" spans="2:25" ht="12.75" hidden="1" customHeight="1" outlineLevel="1" x14ac:dyDescent="0.25">
      <c r="B149" s="59"/>
      <c r="C149" s="94" t="s">
        <v>208</v>
      </c>
      <c r="D149" s="95" t="s">
        <v>209</v>
      </c>
      <c r="E149" s="95"/>
      <c r="F149" s="95"/>
      <c r="G149" s="95"/>
      <c r="H149" s="95"/>
      <c r="I149" s="96"/>
      <c r="J149" s="97"/>
      <c r="K149" s="98"/>
      <c r="L149" s="99"/>
      <c r="M149" s="100"/>
      <c r="N149" s="101"/>
      <c r="O149" s="381"/>
      <c r="P149" s="102"/>
      <c r="Q149" s="103"/>
      <c r="R149" s="103"/>
      <c r="S149" s="104"/>
      <c r="U149" s="105"/>
      <c r="V149" s="559"/>
      <c r="W149" s="106"/>
      <c r="X149" s="106"/>
      <c r="Y149" s="106"/>
    </row>
    <row r="150" spans="2:25" ht="12.75" hidden="1" customHeight="1" outlineLevel="1" x14ac:dyDescent="0.25">
      <c r="B150" s="59"/>
      <c r="C150" s="94" t="s">
        <v>210</v>
      </c>
      <c r="D150" s="95" t="s">
        <v>211</v>
      </c>
      <c r="E150" s="95"/>
      <c r="F150" s="95"/>
      <c r="G150" s="95"/>
      <c r="H150" s="95"/>
      <c r="I150" s="96"/>
      <c r="J150" s="97"/>
      <c r="K150" s="98"/>
      <c r="L150" s="99"/>
      <c r="M150" s="100"/>
      <c r="N150" s="101"/>
      <c r="O150" s="381"/>
      <c r="P150" s="102"/>
      <c r="Q150" s="103"/>
      <c r="R150" s="103"/>
      <c r="S150" s="104"/>
      <c r="U150" s="105"/>
      <c r="V150" s="559"/>
      <c r="W150" s="106"/>
      <c r="X150" s="106"/>
      <c r="Y150" s="106"/>
    </row>
    <row r="151" spans="2:25" ht="12.75" hidden="1" customHeight="1" outlineLevel="1" x14ac:dyDescent="0.25">
      <c r="B151" s="59"/>
      <c r="C151" s="94" t="s">
        <v>212</v>
      </c>
      <c r="D151" s="95" t="s">
        <v>213</v>
      </c>
      <c r="E151" s="95"/>
      <c r="F151" s="95"/>
      <c r="G151" s="95"/>
      <c r="H151" s="95"/>
      <c r="I151" s="96"/>
      <c r="J151" s="97"/>
      <c r="K151" s="98"/>
      <c r="L151" s="99"/>
      <c r="M151" s="100">
        <v>0</v>
      </c>
      <c r="N151" s="101"/>
      <c r="O151" s="381"/>
      <c r="P151" s="102"/>
      <c r="Q151" s="103"/>
      <c r="R151" s="103"/>
      <c r="S151" s="104"/>
      <c r="U151" s="105"/>
      <c r="V151" s="559"/>
      <c r="W151" s="106"/>
      <c r="X151" s="106"/>
      <c r="Y151" s="106"/>
    </row>
    <row r="152" spans="2:25" collapsed="1" x14ac:dyDescent="0.25">
      <c r="B152" s="59"/>
      <c r="C152" s="60"/>
      <c r="D152" s="61"/>
      <c r="E152" s="61"/>
      <c r="F152" s="61"/>
      <c r="G152" s="61"/>
      <c r="H152" s="61"/>
      <c r="I152" s="107"/>
      <c r="J152" s="108"/>
      <c r="K152" s="109"/>
      <c r="L152" s="110"/>
      <c r="M152" s="65"/>
      <c r="N152" s="66"/>
      <c r="O152" s="378"/>
      <c r="P152" s="66"/>
      <c r="Q152" s="66"/>
      <c r="R152" s="66"/>
      <c r="S152" s="67"/>
      <c r="U152" s="68"/>
      <c r="V152" s="559"/>
      <c r="W152" s="69"/>
      <c r="X152" s="69"/>
      <c r="Y152" s="69"/>
    </row>
    <row r="153" spans="2:25" x14ac:dyDescent="0.25">
      <c r="B153" s="81" t="s">
        <v>214</v>
      </c>
      <c r="C153" s="82"/>
      <c r="D153" s="82" t="s">
        <v>215</v>
      </c>
      <c r="E153" s="82"/>
      <c r="F153" s="82"/>
      <c r="G153" s="82"/>
      <c r="H153" s="82"/>
      <c r="I153" s="83">
        <v>0.01</v>
      </c>
      <c r="J153" s="84" t="s">
        <v>187</v>
      </c>
      <c r="K153" s="85">
        <f>K146</f>
        <v>0</v>
      </c>
      <c r="L153" s="86"/>
      <c r="M153" s="87">
        <f>I153*K153</f>
        <v>0</v>
      </c>
      <c r="N153" s="88"/>
      <c r="O153" s="380"/>
      <c r="P153" s="89"/>
      <c r="Q153" s="90"/>
      <c r="R153" s="90"/>
      <c r="S153" s="91"/>
      <c r="U153" s="92" t="e">
        <f>M153/$F$23</f>
        <v>#DIV/0!</v>
      </c>
      <c r="V153" s="559"/>
      <c r="W153" s="93" t="e">
        <f>M153/$F$53</f>
        <v>#DIV/0!</v>
      </c>
      <c r="X153" s="93">
        <f>O153/$M$58</f>
        <v>0</v>
      </c>
      <c r="Y153" s="93" t="e">
        <f>M153/SUM($M$106,$M$83)</f>
        <v>#DIV/0!</v>
      </c>
    </row>
    <row r="154" spans="2:25" ht="12.75" hidden="1" customHeight="1" outlineLevel="1" x14ac:dyDescent="0.25">
      <c r="B154" s="59"/>
      <c r="C154" s="94" t="s">
        <v>216</v>
      </c>
      <c r="D154" s="95" t="s">
        <v>217</v>
      </c>
      <c r="E154" s="95"/>
      <c r="F154" s="95"/>
      <c r="G154" s="95"/>
      <c r="H154" s="95"/>
      <c r="I154" s="96"/>
      <c r="J154" s="97"/>
      <c r="K154" s="98"/>
      <c r="L154" s="99"/>
      <c r="M154" s="100"/>
      <c r="N154" s="101"/>
      <c r="O154" s="381"/>
      <c r="P154" s="102"/>
      <c r="Q154" s="103"/>
      <c r="R154" s="103"/>
      <c r="S154" s="104"/>
      <c r="U154" s="105"/>
      <c r="V154" s="559"/>
      <c r="W154" s="106"/>
      <c r="X154" s="106"/>
      <c r="Y154" s="106"/>
    </row>
    <row r="155" spans="2:25" ht="12.75" hidden="1" customHeight="1" outlineLevel="1" x14ac:dyDescent="0.25">
      <c r="B155" s="59"/>
      <c r="C155" s="94" t="s">
        <v>218</v>
      </c>
      <c r="D155" s="95" t="s">
        <v>219</v>
      </c>
      <c r="E155" s="95"/>
      <c r="F155" s="95"/>
      <c r="G155" s="95"/>
      <c r="H155" s="95"/>
      <c r="I155" s="96"/>
      <c r="J155" s="97"/>
      <c r="K155" s="98"/>
      <c r="L155" s="99"/>
      <c r="M155" s="100"/>
      <c r="N155" s="101"/>
      <c r="O155" s="381"/>
      <c r="P155" s="102"/>
      <c r="Q155" s="103"/>
      <c r="R155" s="103"/>
      <c r="S155" s="104"/>
      <c r="U155" s="105"/>
      <c r="V155" s="559"/>
      <c r="W155" s="106"/>
      <c r="X155" s="106"/>
      <c r="Y155" s="106"/>
    </row>
    <row r="156" spans="2:25" ht="12.75" hidden="1" customHeight="1" outlineLevel="1" x14ac:dyDescent="0.25">
      <c r="B156" s="59"/>
      <c r="C156" s="94" t="s">
        <v>220</v>
      </c>
      <c r="D156" s="95" t="s">
        <v>221</v>
      </c>
      <c r="E156" s="95"/>
      <c r="F156" s="95"/>
      <c r="G156" s="95"/>
      <c r="H156" s="95"/>
      <c r="I156" s="96"/>
      <c r="J156" s="97"/>
      <c r="K156" s="98"/>
      <c r="L156" s="99"/>
      <c r="M156" s="100"/>
      <c r="N156" s="101"/>
      <c r="O156" s="381"/>
      <c r="P156" s="102"/>
      <c r="Q156" s="103"/>
      <c r="R156" s="103"/>
      <c r="S156" s="104"/>
      <c r="U156" s="105"/>
      <c r="V156" s="559"/>
      <c r="W156" s="106"/>
      <c r="X156" s="106"/>
      <c r="Y156" s="106"/>
    </row>
    <row r="157" spans="2:25" ht="12.75" hidden="1" customHeight="1" outlineLevel="1" x14ac:dyDescent="0.25">
      <c r="B157" s="59"/>
      <c r="C157" s="94" t="s">
        <v>222</v>
      </c>
      <c r="D157" s="95" t="s">
        <v>223</v>
      </c>
      <c r="E157" s="95"/>
      <c r="F157" s="95"/>
      <c r="G157" s="95"/>
      <c r="H157" s="95"/>
      <c r="I157" s="96"/>
      <c r="J157" s="97"/>
      <c r="K157" s="98"/>
      <c r="L157" s="99"/>
      <c r="M157" s="100"/>
      <c r="N157" s="101"/>
      <c r="O157" s="381"/>
      <c r="P157" s="102"/>
      <c r="Q157" s="103"/>
      <c r="R157" s="103"/>
      <c r="S157" s="104"/>
      <c r="U157" s="105"/>
      <c r="V157" s="559"/>
      <c r="W157" s="106"/>
      <c r="X157" s="106"/>
      <c r="Y157" s="106"/>
    </row>
    <row r="158" spans="2:25" collapsed="1" x14ac:dyDescent="0.25">
      <c r="B158" s="59"/>
      <c r="C158" s="60"/>
      <c r="D158" s="61"/>
      <c r="E158" s="61"/>
      <c r="F158" s="61"/>
      <c r="G158" s="61"/>
      <c r="H158" s="61"/>
      <c r="I158" s="107"/>
      <c r="J158" s="108"/>
      <c r="K158" s="109"/>
      <c r="L158" s="110"/>
      <c r="M158" s="65"/>
      <c r="N158" s="66"/>
      <c r="O158" s="378"/>
      <c r="P158" s="66"/>
      <c r="Q158" s="66"/>
      <c r="R158" s="66"/>
      <c r="S158" s="67"/>
      <c r="U158" s="68"/>
      <c r="V158" s="559"/>
      <c r="W158" s="69"/>
      <c r="X158" s="69"/>
      <c r="Y158" s="69"/>
    </row>
    <row r="159" spans="2:25" x14ac:dyDescent="0.25">
      <c r="B159" s="81" t="s">
        <v>224</v>
      </c>
      <c r="C159" s="82"/>
      <c r="D159" s="82" t="s">
        <v>225</v>
      </c>
      <c r="E159" s="82"/>
      <c r="F159" s="82"/>
      <c r="G159" s="82"/>
      <c r="H159" s="82"/>
      <c r="I159" s="83">
        <v>0.02</v>
      </c>
      <c r="J159" s="193" t="s">
        <v>164</v>
      </c>
      <c r="K159" s="85">
        <f>K123</f>
        <v>0</v>
      </c>
      <c r="L159" s="86"/>
      <c r="M159" s="87">
        <f>I159*K159</f>
        <v>0</v>
      </c>
      <c r="N159" s="88"/>
      <c r="O159" s="380"/>
      <c r="P159" s="89" t="s">
        <v>365</v>
      </c>
      <c r="Q159" s="90"/>
      <c r="R159" s="90"/>
      <c r="S159" s="91"/>
      <c r="U159" s="92" t="e">
        <f>M159/$F$23</f>
        <v>#DIV/0!</v>
      </c>
      <c r="V159" s="559"/>
      <c r="W159" s="93" t="e">
        <f>M159/$F$53</f>
        <v>#DIV/0!</v>
      </c>
      <c r="X159" s="93">
        <f>O159/$M$58</f>
        <v>0</v>
      </c>
      <c r="Y159" s="93" t="e">
        <f>M159/SUM($M$106,$M$83)</f>
        <v>#DIV/0!</v>
      </c>
    </row>
    <row r="160" spans="2:25" ht="12.75" hidden="1" customHeight="1" outlineLevel="1" x14ac:dyDescent="0.25">
      <c r="B160" s="59"/>
      <c r="C160" s="94" t="s">
        <v>226</v>
      </c>
      <c r="D160" s="95" t="s">
        <v>227</v>
      </c>
      <c r="E160" s="95"/>
      <c r="F160" s="95"/>
      <c r="G160" s="95"/>
      <c r="H160" s="95"/>
      <c r="I160" s="96"/>
      <c r="J160" s="97"/>
      <c r="K160" s="98"/>
      <c r="L160" s="99"/>
      <c r="M160" s="100"/>
      <c r="N160" s="101"/>
      <c r="O160" s="381"/>
      <c r="P160" s="102"/>
      <c r="Q160" s="103"/>
      <c r="R160" s="103"/>
      <c r="S160" s="104"/>
      <c r="U160" s="105"/>
      <c r="V160" s="559"/>
      <c r="W160" s="106"/>
      <c r="X160" s="106"/>
      <c r="Y160" s="106"/>
    </row>
    <row r="161" spans="2:25" ht="12.75" hidden="1" customHeight="1" outlineLevel="1" x14ac:dyDescent="0.25">
      <c r="B161" s="59"/>
      <c r="C161" s="94" t="s">
        <v>228</v>
      </c>
      <c r="D161" s="95" t="s">
        <v>229</v>
      </c>
      <c r="E161" s="95"/>
      <c r="F161" s="95"/>
      <c r="G161" s="95"/>
      <c r="H161" s="95"/>
      <c r="I161" s="96"/>
      <c r="J161" s="97"/>
      <c r="K161" s="98"/>
      <c r="L161" s="99"/>
      <c r="M161" s="100"/>
      <c r="N161" s="101"/>
      <c r="O161" s="381"/>
      <c r="P161" s="102"/>
      <c r="Q161" s="103"/>
      <c r="R161" s="103"/>
      <c r="S161" s="104"/>
      <c r="U161" s="105"/>
      <c r="V161" s="559"/>
      <c r="W161" s="106"/>
      <c r="X161" s="106"/>
      <c r="Y161" s="106"/>
    </row>
    <row r="162" spans="2:25" ht="12.75" hidden="1" customHeight="1" outlineLevel="1" x14ac:dyDescent="0.25">
      <c r="B162" s="59"/>
      <c r="C162" s="94" t="s">
        <v>230</v>
      </c>
      <c r="D162" s="95" t="s">
        <v>231</v>
      </c>
      <c r="E162" s="95"/>
      <c r="F162" s="95"/>
      <c r="G162" s="95"/>
      <c r="H162" s="95"/>
      <c r="I162" s="96"/>
      <c r="J162" s="97"/>
      <c r="K162" s="98"/>
      <c r="L162" s="99"/>
      <c r="M162" s="100"/>
      <c r="N162" s="101"/>
      <c r="O162" s="381"/>
      <c r="P162" s="102"/>
      <c r="Q162" s="103"/>
      <c r="R162" s="103"/>
      <c r="S162" s="104"/>
      <c r="U162" s="105"/>
      <c r="V162" s="559"/>
      <c r="W162" s="106"/>
      <c r="X162" s="106"/>
      <c r="Y162" s="106"/>
    </row>
    <row r="163" spans="2:25" ht="12.75" hidden="1" customHeight="1" outlineLevel="1" x14ac:dyDescent="0.25">
      <c r="B163" s="59"/>
      <c r="C163" s="94" t="s">
        <v>232</v>
      </c>
      <c r="D163" s="95" t="s">
        <v>233</v>
      </c>
      <c r="E163" s="95"/>
      <c r="F163" s="95"/>
      <c r="G163" s="95"/>
      <c r="H163" s="95"/>
      <c r="I163" s="96"/>
      <c r="J163" s="97"/>
      <c r="K163" s="98"/>
      <c r="L163" s="99"/>
      <c r="M163" s="100"/>
      <c r="N163" s="101"/>
      <c r="O163" s="381"/>
      <c r="P163" s="102"/>
      <c r="Q163" s="103"/>
      <c r="R163" s="103"/>
      <c r="S163" s="104"/>
      <c r="U163" s="105"/>
      <c r="V163" s="559"/>
      <c r="W163" s="106"/>
      <c r="X163" s="106"/>
      <c r="Y163" s="106"/>
    </row>
    <row r="164" spans="2:25" ht="12.75" hidden="1" customHeight="1" outlineLevel="1" x14ac:dyDescent="0.25">
      <c r="B164" s="59"/>
      <c r="C164" s="94" t="s">
        <v>234</v>
      </c>
      <c r="D164" s="95" t="s">
        <v>235</v>
      </c>
      <c r="E164" s="95"/>
      <c r="F164" s="95"/>
      <c r="G164" s="95"/>
      <c r="H164" s="95"/>
      <c r="I164" s="96"/>
      <c r="J164" s="97"/>
      <c r="K164" s="98"/>
      <c r="L164" s="99"/>
      <c r="M164" s="100"/>
      <c r="N164" s="101"/>
      <c r="O164" s="381"/>
      <c r="P164" s="102"/>
      <c r="Q164" s="103"/>
      <c r="R164" s="103"/>
      <c r="S164" s="104"/>
      <c r="U164" s="105"/>
      <c r="V164" s="559"/>
      <c r="W164" s="106"/>
      <c r="X164" s="106"/>
      <c r="Y164" s="106"/>
    </row>
    <row r="165" spans="2:25" ht="12.75" hidden="1" customHeight="1" outlineLevel="1" x14ac:dyDescent="0.25">
      <c r="B165" s="59"/>
      <c r="C165" s="94" t="s">
        <v>236</v>
      </c>
      <c r="D165" s="95" t="s">
        <v>237</v>
      </c>
      <c r="E165" s="95"/>
      <c r="F165" s="95"/>
      <c r="G165" s="95"/>
      <c r="H165" s="95"/>
      <c r="I165" s="96"/>
      <c r="J165" s="97"/>
      <c r="K165" s="98"/>
      <c r="L165" s="99"/>
      <c r="M165" s="100"/>
      <c r="N165" s="101"/>
      <c r="O165" s="381"/>
      <c r="P165" s="102"/>
      <c r="Q165" s="103"/>
      <c r="R165" s="103"/>
      <c r="S165" s="104"/>
      <c r="U165" s="105"/>
      <c r="V165" s="559"/>
      <c r="W165" s="106"/>
      <c r="X165" s="106"/>
      <c r="Y165" s="106"/>
    </row>
    <row r="166" spans="2:25" ht="12.75" hidden="1" customHeight="1" outlineLevel="1" x14ac:dyDescent="0.25">
      <c r="B166" s="59"/>
      <c r="C166" s="94" t="s">
        <v>238</v>
      </c>
      <c r="D166" s="95" t="s">
        <v>239</v>
      </c>
      <c r="E166" s="95"/>
      <c r="F166" s="95"/>
      <c r="G166" s="95"/>
      <c r="H166" s="95"/>
      <c r="I166" s="96"/>
      <c r="J166" s="97"/>
      <c r="K166" s="98"/>
      <c r="L166" s="99"/>
      <c r="M166" s="100"/>
      <c r="N166" s="101"/>
      <c r="O166" s="381"/>
      <c r="P166" s="102"/>
      <c r="Q166" s="103"/>
      <c r="R166" s="103"/>
      <c r="S166" s="104"/>
      <c r="U166" s="105"/>
      <c r="V166" s="559"/>
      <c r="W166" s="106"/>
      <c r="X166" s="106"/>
      <c r="Y166" s="106"/>
    </row>
    <row r="167" spans="2:25" ht="12.75" hidden="1" customHeight="1" outlineLevel="1" x14ac:dyDescent="0.25">
      <c r="B167" s="59"/>
      <c r="C167" s="94" t="s">
        <v>240</v>
      </c>
      <c r="D167" s="95" t="s">
        <v>241</v>
      </c>
      <c r="E167" s="95"/>
      <c r="F167" s="95"/>
      <c r="G167" s="95"/>
      <c r="H167" s="95"/>
      <c r="I167" s="96"/>
      <c r="J167" s="97"/>
      <c r="K167" s="98"/>
      <c r="L167" s="99"/>
      <c r="M167" s="100"/>
      <c r="N167" s="101"/>
      <c r="O167" s="381"/>
      <c r="P167" s="102"/>
      <c r="Q167" s="103"/>
      <c r="R167" s="103"/>
      <c r="S167" s="104"/>
      <c r="U167" s="105"/>
      <c r="V167" s="559"/>
      <c r="W167" s="106"/>
      <c r="X167" s="106"/>
      <c r="Y167" s="106"/>
    </row>
    <row r="168" spans="2:25" ht="12.75" hidden="1" customHeight="1" outlineLevel="1" x14ac:dyDescent="0.25">
      <c r="B168" s="59"/>
      <c r="C168" s="94" t="s">
        <v>242</v>
      </c>
      <c r="D168" s="95" t="s">
        <v>243</v>
      </c>
      <c r="E168" s="95"/>
      <c r="F168" s="95"/>
      <c r="G168" s="95"/>
      <c r="H168" s="95"/>
      <c r="I168" s="96"/>
      <c r="J168" s="97"/>
      <c r="K168" s="98"/>
      <c r="L168" s="99"/>
      <c r="M168" s="100"/>
      <c r="N168" s="101"/>
      <c r="O168" s="381"/>
      <c r="P168" s="102"/>
      <c r="Q168" s="103"/>
      <c r="R168" s="103"/>
      <c r="S168" s="104"/>
      <c r="U168" s="105"/>
      <c r="V168" s="559"/>
      <c r="W168" s="106"/>
      <c r="X168" s="106"/>
      <c r="Y168" s="106"/>
    </row>
    <row r="169" spans="2:25" ht="12.75" hidden="1" customHeight="1" outlineLevel="1" x14ac:dyDescent="0.25">
      <c r="B169" s="59"/>
      <c r="C169" s="94" t="s">
        <v>244</v>
      </c>
      <c r="D169" s="95" t="s">
        <v>245</v>
      </c>
      <c r="E169" s="95"/>
      <c r="F169" s="95"/>
      <c r="G169" s="95"/>
      <c r="H169" s="95"/>
      <c r="I169" s="96"/>
      <c r="J169" s="97"/>
      <c r="K169" s="98"/>
      <c r="L169" s="99"/>
      <c r="M169" s="100"/>
      <c r="N169" s="101"/>
      <c r="O169" s="381"/>
      <c r="P169" s="102"/>
      <c r="Q169" s="103"/>
      <c r="R169" s="103"/>
      <c r="S169" s="104"/>
      <c r="U169" s="105"/>
      <c r="V169" s="559"/>
      <c r="W169" s="106"/>
      <c r="X169" s="106"/>
      <c r="Y169" s="106"/>
    </row>
    <row r="170" spans="2:25" ht="12.75" hidden="1" customHeight="1" outlineLevel="1" x14ac:dyDescent="0.25">
      <c r="B170" s="59"/>
      <c r="C170" s="94" t="s">
        <v>246</v>
      </c>
      <c r="D170" s="95" t="s">
        <v>247</v>
      </c>
      <c r="E170" s="95"/>
      <c r="F170" s="95"/>
      <c r="G170" s="95"/>
      <c r="H170" s="95"/>
      <c r="I170" s="96"/>
      <c r="J170" s="97"/>
      <c r="K170" s="98"/>
      <c r="L170" s="99"/>
      <c r="M170" s="100"/>
      <c r="N170" s="101"/>
      <c r="O170" s="381"/>
      <c r="P170" s="102"/>
      <c r="Q170" s="103"/>
      <c r="R170" s="103"/>
      <c r="S170" s="104"/>
      <c r="U170" s="105"/>
      <c r="V170" s="559"/>
      <c r="W170" s="106"/>
      <c r="X170" s="106"/>
      <c r="Y170" s="106"/>
    </row>
    <row r="171" spans="2:25" ht="12.75" hidden="1" customHeight="1" outlineLevel="1" x14ac:dyDescent="0.25">
      <c r="B171" s="59"/>
      <c r="C171" s="94" t="s">
        <v>248</v>
      </c>
      <c r="D171" s="95" t="s">
        <v>249</v>
      </c>
      <c r="E171" s="95"/>
      <c r="F171" s="95"/>
      <c r="G171" s="95"/>
      <c r="H171" s="95"/>
      <c r="I171" s="96"/>
      <c r="J171" s="97"/>
      <c r="K171" s="98"/>
      <c r="L171" s="99"/>
      <c r="M171" s="100"/>
      <c r="N171" s="101"/>
      <c r="O171" s="381"/>
      <c r="P171" s="102"/>
      <c r="Q171" s="103"/>
      <c r="R171" s="103"/>
      <c r="S171" s="104"/>
      <c r="U171" s="105"/>
      <c r="V171" s="559"/>
      <c r="W171" s="106"/>
      <c r="X171" s="106"/>
      <c r="Y171" s="106"/>
    </row>
    <row r="172" spans="2:25" ht="12.75" hidden="1" customHeight="1" outlineLevel="1" x14ac:dyDescent="0.25">
      <c r="B172" s="59"/>
      <c r="C172" s="94" t="s">
        <v>250</v>
      </c>
      <c r="D172" s="95" t="s">
        <v>251</v>
      </c>
      <c r="E172" s="95"/>
      <c r="F172" s="95"/>
      <c r="G172" s="95"/>
      <c r="H172" s="95"/>
      <c r="I172" s="96"/>
      <c r="J172" s="97"/>
      <c r="K172" s="98"/>
      <c r="L172" s="99"/>
      <c r="M172" s="100"/>
      <c r="N172" s="101"/>
      <c r="O172" s="381"/>
      <c r="P172" s="102"/>
      <c r="Q172" s="103"/>
      <c r="R172" s="103"/>
      <c r="S172" s="104"/>
      <c r="U172" s="105"/>
      <c r="V172" s="559"/>
      <c r="W172" s="106"/>
      <c r="X172" s="106"/>
      <c r="Y172" s="106"/>
    </row>
    <row r="173" spans="2:25" ht="12.75" hidden="1" customHeight="1" outlineLevel="1" x14ac:dyDescent="0.25">
      <c r="B173" s="59"/>
      <c r="C173" s="94" t="s">
        <v>252</v>
      </c>
      <c r="D173" s="95" t="s">
        <v>253</v>
      </c>
      <c r="E173" s="95"/>
      <c r="F173" s="95"/>
      <c r="G173" s="95"/>
      <c r="H173" s="95"/>
      <c r="I173" s="96"/>
      <c r="J173" s="97"/>
      <c r="K173" s="98"/>
      <c r="L173" s="99"/>
      <c r="M173" s="100"/>
      <c r="N173" s="101"/>
      <c r="O173" s="381"/>
      <c r="P173" s="102"/>
      <c r="Q173" s="103"/>
      <c r="R173" s="103"/>
      <c r="S173" s="104"/>
      <c r="U173" s="105"/>
      <c r="V173" s="559"/>
      <c r="W173" s="106"/>
      <c r="X173" s="106"/>
      <c r="Y173" s="106"/>
    </row>
    <row r="174" spans="2:25" ht="12.75" hidden="1" customHeight="1" outlineLevel="1" x14ac:dyDescent="0.25">
      <c r="B174" s="59"/>
      <c r="C174" s="94" t="s">
        <v>254</v>
      </c>
      <c r="D174" s="95" t="s">
        <v>255</v>
      </c>
      <c r="E174" s="95"/>
      <c r="F174" s="95"/>
      <c r="G174" s="95"/>
      <c r="H174" s="95"/>
      <c r="I174" s="96"/>
      <c r="J174" s="97"/>
      <c r="K174" s="98"/>
      <c r="L174" s="99"/>
      <c r="M174" s="100"/>
      <c r="N174" s="101"/>
      <c r="O174" s="381"/>
      <c r="P174" s="102"/>
      <c r="Q174" s="103"/>
      <c r="R174" s="103"/>
      <c r="S174" s="104"/>
      <c r="U174" s="105"/>
      <c r="V174" s="559"/>
      <c r="W174" s="106"/>
      <c r="X174" s="106"/>
      <c r="Y174" s="106"/>
    </row>
    <row r="175" spans="2:25" ht="12.75" hidden="1" customHeight="1" outlineLevel="1" x14ac:dyDescent="0.25">
      <c r="B175" s="59"/>
      <c r="C175" s="94" t="s">
        <v>256</v>
      </c>
      <c r="D175" s="95" t="s">
        <v>257</v>
      </c>
      <c r="E175" s="95"/>
      <c r="F175" s="95"/>
      <c r="G175" s="95"/>
      <c r="H175" s="95"/>
      <c r="I175" s="96"/>
      <c r="J175" s="97"/>
      <c r="K175" s="98"/>
      <c r="L175" s="99"/>
      <c r="M175" s="100"/>
      <c r="N175" s="101"/>
      <c r="O175" s="381"/>
      <c r="P175" s="102"/>
      <c r="Q175" s="103"/>
      <c r="R175" s="103"/>
      <c r="S175" s="104"/>
      <c r="U175" s="105"/>
      <c r="V175" s="559"/>
      <c r="W175" s="106"/>
      <c r="X175" s="106"/>
      <c r="Y175" s="106"/>
    </row>
    <row r="176" spans="2:25" ht="12.75" hidden="1" customHeight="1" outlineLevel="1" x14ac:dyDescent="0.25">
      <c r="B176" s="59"/>
      <c r="C176" s="94" t="s">
        <v>258</v>
      </c>
      <c r="D176" s="95" t="s">
        <v>259</v>
      </c>
      <c r="E176" s="95"/>
      <c r="F176" s="95"/>
      <c r="G176" s="95"/>
      <c r="H176" s="95"/>
      <c r="I176" s="96"/>
      <c r="J176" s="97"/>
      <c r="K176" s="98"/>
      <c r="L176" s="99"/>
      <c r="M176" s="100"/>
      <c r="N176" s="101"/>
      <c r="O176" s="381"/>
      <c r="P176" s="102"/>
      <c r="Q176" s="103"/>
      <c r="R176" s="103"/>
      <c r="S176" s="104"/>
      <c r="U176" s="105"/>
      <c r="V176" s="559"/>
      <c r="W176" s="106"/>
      <c r="X176" s="106"/>
      <c r="Y176" s="106"/>
    </row>
    <row r="177" spans="2:26" ht="12.75" hidden="1" customHeight="1" outlineLevel="1" x14ac:dyDescent="0.25">
      <c r="B177" s="59"/>
      <c r="C177" s="94" t="s">
        <v>260</v>
      </c>
      <c r="D177" s="95" t="s">
        <v>261</v>
      </c>
      <c r="E177" s="95"/>
      <c r="F177" s="95"/>
      <c r="G177" s="95"/>
      <c r="H177" s="95"/>
      <c r="I177" s="96"/>
      <c r="J177" s="97"/>
      <c r="K177" s="98"/>
      <c r="L177" s="99"/>
      <c r="M177" s="100"/>
      <c r="N177" s="101"/>
      <c r="O177" s="381"/>
      <c r="P177" s="102"/>
      <c r="Q177" s="103"/>
      <c r="R177" s="103"/>
      <c r="S177" s="104"/>
      <c r="U177" s="105"/>
      <c r="V177" s="559"/>
      <c r="W177" s="106"/>
      <c r="X177" s="106"/>
      <c r="Y177" s="106"/>
    </row>
    <row r="178" spans="2:26" collapsed="1" x14ac:dyDescent="0.25">
      <c r="B178" s="59"/>
      <c r="C178" s="60"/>
      <c r="D178" s="61"/>
      <c r="E178" s="61"/>
      <c r="F178" s="61"/>
      <c r="G178" s="61"/>
      <c r="H178" s="61"/>
      <c r="I178" s="107"/>
      <c r="J178" s="108"/>
      <c r="K178" s="109"/>
      <c r="L178" s="110"/>
      <c r="M178" s="65"/>
      <c r="N178" s="66"/>
      <c r="O178" s="378"/>
      <c r="P178" s="66"/>
      <c r="Q178" s="66"/>
      <c r="R178" s="66"/>
      <c r="S178" s="67"/>
      <c r="U178" s="68"/>
      <c r="V178" s="559"/>
      <c r="W178" s="69"/>
      <c r="X178" s="69"/>
      <c r="Y178" s="69"/>
    </row>
    <row r="179" spans="2:26" x14ac:dyDescent="0.25">
      <c r="B179" s="81" t="s">
        <v>262</v>
      </c>
      <c r="C179" s="82"/>
      <c r="D179" s="82" t="s">
        <v>263</v>
      </c>
      <c r="E179" s="82"/>
      <c r="F179" s="82"/>
      <c r="G179" s="82"/>
      <c r="H179" s="82"/>
      <c r="I179" s="83">
        <v>0</v>
      </c>
      <c r="J179" s="84"/>
      <c r="K179" s="85">
        <f>M106</f>
        <v>0</v>
      </c>
      <c r="L179" s="86"/>
      <c r="M179" s="87">
        <f>I179*K179</f>
        <v>0</v>
      </c>
      <c r="N179" s="88"/>
      <c r="O179" s="380">
        <f>M179-N179</f>
        <v>0</v>
      </c>
      <c r="P179" s="89"/>
      <c r="Q179" s="90"/>
      <c r="R179" s="90"/>
      <c r="S179" s="91"/>
      <c r="U179" s="92" t="e">
        <f>M179/$F$23</f>
        <v>#DIV/0!</v>
      </c>
      <c r="W179" s="93" t="e">
        <f>M179/$F$53</f>
        <v>#DIV/0!</v>
      </c>
      <c r="X179" s="93">
        <f>O179/$M$58</f>
        <v>0</v>
      </c>
      <c r="Y179" s="93" t="e">
        <f>M179/SUM($M$106,$M$83)</f>
        <v>#DIV/0!</v>
      </c>
    </row>
    <row r="180" spans="2:26" hidden="1" outlineLevel="1" x14ac:dyDescent="0.25">
      <c r="B180" s="59"/>
      <c r="C180" s="94"/>
      <c r="D180" s="95" t="s">
        <v>264</v>
      </c>
      <c r="E180" s="95"/>
      <c r="F180" s="95"/>
      <c r="G180" s="95"/>
      <c r="H180" s="95"/>
      <c r="I180" s="96"/>
      <c r="J180" s="97"/>
      <c r="K180" s="98"/>
      <c r="L180" s="99"/>
      <c r="M180" s="100"/>
      <c r="N180" s="101"/>
      <c r="O180" s="381"/>
      <c r="P180" s="102"/>
      <c r="Q180" s="103"/>
      <c r="R180" s="103"/>
      <c r="S180" s="104"/>
      <c r="U180" s="105"/>
      <c r="W180" s="106"/>
      <c r="X180" s="106"/>
      <c r="Y180" s="106"/>
    </row>
    <row r="181" spans="2:26" hidden="1" outlineLevel="1" x14ac:dyDescent="0.25">
      <c r="B181" s="59"/>
      <c r="C181" s="94"/>
      <c r="D181" s="95" t="s">
        <v>265</v>
      </c>
      <c r="E181" s="95"/>
      <c r="F181" s="95"/>
      <c r="G181" s="95"/>
      <c r="H181" s="95"/>
      <c r="I181" s="96"/>
      <c r="J181" s="97"/>
      <c r="K181" s="98"/>
      <c r="L181" s="99"/>
      <c r="M181" s="100"/>
      <c r="N181" s="101"/>
      <c r="O181" s="381"/>
      <c r="P181" s="102"/>
      <c r="Q181" s="103"/>
      <c r="R181" s="103"/>
      <c r="S181" s="104"/>
      <c r="U181" s="105"/>
      <c r="W181" s="106"/>
      <c r="X181" s="106"/>
      <c r="Y181" s="106"/>
    </row>
    <row r="182" spans="2:26" hidden="1" outlineLevel="1" x14ac:dyDescent="0.25">
      <c r="B182" s="59"/>
      <c r="C182" s="94"/>
      <c r="D182" s="95" t="s">
        <v>266</v>
      </c>
      <c r="E182" s="95"/>
      <c r="F182" s="95"/>
      <c r="G182" s="95"/>
      <c r="H182" s="95"/>
      <c r="I182" s="96"/>
      <c r="J182" s="97"/>
      <c r="K182" s="98"/>
      <c r="L182" s="99"/>
      <c r="M182" s="100"/>
      <c r="N182" s="101"/>
      <c r="O182" s="381"/>
      <c r="P182" s="102"/>
      <c r="Q182" s="103"/>
      <c r="R182" s="103"/>
      <c r="S182" s="104"/>
      <c r="U182" s="105"/>
      <c r="W182" s="106"/>
      <c r="X182" s="106"/>
      <c r="Y182" s="106"/>
    </row>
    <row r="183" spans="2:26" collapsed="1" x14ac:dyDescent="0.25">
      <c r="B183" s="59"/>
      <c r="C183" s="60"/>
      <c r="D183" s="61"/>
      <c r="E183" s="61"/>
      <c r="F183" s="61"/>
      <c r="G183" s="61"/>
      <c r="H183" s="61"/>
      <c r="I183" s="107"/>
      <c r="J183" s="108"/>
      <c r="K183" s="109"/>
      <c r="L183" s="110"/>
      <c r="M183" s="65"/>
      <c r="N183" s="66"/>
      <c r="O183" s="378"/>
      <c r="P183" s="66"/>
      <c r="Q183" s="66"/>
      <c r="R183" s="66"/>
      <c r="S183" s="67"/>
      <c r="U183" s="68"/>
      <c r="W183" s="69"/>
      <c r="X183" s="69"/>
      <c r="Y183" s="69"/>
    </row>
    <row r="184" spans="2:26" x14ac:dyDescent="0.25">
      <c r="B184" s="81" t="s">
        <v>267</v>
      </c>
      <c r="C184" s="82"/>
      <c r="D184" s="82" t="s">
        <v>268</v>
      </c>
      <c r="E184" s="82"/>
      <c r="F184" s="82"/>
      <c r="G184" s="82"/>
      <c r="H184" s="82"/>
      <c r="I184" s="83">
        <v>0</v>
      </c>
      <c r="J184" s="84"/>
      <c r="K184" s="85"/>
      <c r="L184" s="86"/>
      <c r="M184" s="87"/>
      <c r="N184" s="88"/>
      <c r="O184" s="380">
        <f>M184-N184</f>
        <v>0</v>
      </c>
      <c r="P184" s="89"/>
      <c r="Q184" s="90"/>
      <c r="R184" s="90"/>
      <c r="S184" s="91"/>
      <c r="U184" s="92" t="e">
        <f>M184/$F$23</f>
        <v>#DIV/0!</v>
      </c>
      <c r="W184" s="93" t="e">
        <f>M184/$F$53</f>
        <v>#DIV/0!</v>
      </c>
      <c r="X184" s="93">
        <f>O184/$M$58</f>
        <v>0</v>
      </c>
      <c r="Y184" s="93" t="e">
        <f>M184/SUM($M$106,$M$83)</f>
        <v>#DIV/0!</v>
      </c>
    </row>
    <row r="185" spans="2:26" x14ac:dyDescent="0.25">
      <c r="B185" s="59"/>
      <c r="C185" s="60"/>
      <c r="D185" s="61"/>
      <c r="E185" s="61"/>
      <c r="F185" s="61"/>
      <c r="G185" s="61"/>
      <c r="H185" s="61"/>
      <c r="I185" s="107"/>
      <c r="J185" s="108"/>
      <c r="K185" s="109"/>
      <c r="L185" s="110"/>
      <c r="M185" s="65"/>
      <c r="N185" s="66"/>
      <c r="O185" s="378"/>
      <c r="P185" s="66"/>
      <c r="Q185" s="66"/>
      <c r="R185" s="66"/>
      <c r="S185" s="67"/>
      <c r="U185" s="68"/>
      <c r="W185" s="69"/>
      <c r="X185" s="69"/>
      <c r="Y185" s="69"/>
    </row>
    <row r="186" spans="2:26" x14ac:dyDescent="0.25">
      <c r="B186" s="81" t="s">
        <v>269</v>
      </c>
      <c r="C186" s="82"/>
      <c r="D186" s="82" t="s">
        <v>270</v>
      </c>
      <c r="E186" s="82"/>
      <c r="F186" s="82"/>
      <c r="G186" s="82"/>
      <c r="H186" s="82"/>
      <c r="I186" s="83">
        <v>0.2</v>
      </c>
      <c r="J186" s="84" t="s">
        <v>271</v>
      </c>
      <c r="K186" s="85"/>
      <c r="L186" s="86"/>
      <c r="M186" s="87"/>
      <c r="N186" s="88"/>
      <c r="O186" s="380">
        <f>M186-N186</f>
        <v>0</v>
      </c>
      <c r="P186" s="89"/>
      <c r="Q186" s="90"/>
      <c r="R186" s="90"/>
      <c r="S186" s="91"/>
      <c r="U186" s="92" t="e">
        <f>M186/$F$23</f>
        <v>#DIV/0!</v>
      </c>
      <c r="W186" s="93" t="e">
        <f>M186/$F$53</f>
        <v>#DIV/0!</v>
      </c>
      <c r="X186" s="93">
        <f>O186/$M$58</f>
        <v>0</v>
      </c>
      <c r="Y186" s="93" t="e">
        <f>M186/SUM($M$106,$M$83)</f>
        <v>#DIV/0!</v>
      </c>
    </row>
    <row r="187" spans="2:26" ht="13.5" thickBot="1" x14ac:dyDescent="0.3">
      <c r="B187" s="197"/>
      <c r="C187" s="198"/>
      <c r="D187" s="198"/>
      <c r="E187" s="198"/>
      <c r="F187" s="198"/>
      <c r="G187" s="198"/>
      <c r="H187" s="198"/>
      <c r="I187" s="199"/>
      <c r="J187" s="200"/>
      <c r="K187" s="201"/>
      <c r="L187" s="202"/>
      <c r="M187" s="201"/>
      <c r="N187" s="201"/>
      <c r="O187" s="201"/>
      <c r="P187" s="201"/>
      <c r="Q187" s="201"/>
      <c r="R187" s="201"/>
      <c r="S187" s="203"/>
      <c r="U187" s="204"/>
      <c r="W187" s="205"/>
      <c r="X187" s="205"/>
      <c r="Y187" s="205"/>
    </row>
    <row r="189" spans="2:26" ht="13.5" thickBot="1" x14ac:dyDescent="0.3">
      <c r="E189" s="5"/>
    </row>
    <row r="190" spans="2:26" s="206" customFormat="1" ht="63.75" x14ac:dyDescent="0.25">
      <c r="B190" s="404"/>
      <c r="C190" s="405"/>
      <c r="D190" s="427" t="str">
        <f>D64</f>
        <v>CHI PHÍ ĐẤT</v>
      </c>
      <c r="E190" s="428" t="str">
        <f>D83</f>
        <v>CHI PHÍ XÂY DỰNG HẠ TẦNG</v>
      </c>
      <c r="F190" s="428" t="str">
        <f>D106</f>
        <v>CHI PHÍ XÂY DỰNG CÔNG TRÌNH</v>
      </c>
      <c r="G190" s="428" t="str">
        <f>D60</f>
        <v>CHI PHÍ NGHIÊN CỨU PHÁT TRIỂN ()</v>
      </c>
      <c r="H190" s="428" t="str">
        <f>D75</f>
        <v>CHI PHÍ THIẾT KẾ ()</v>
      </c>
      <c r="I190" s="428" t="str">
        <f>D119</f>
        <v>CHI PHÍ PHÁP LÝ ()</v>
      </c>
      <c r="J190" s="428" t="str">
        <f>D123</f>
        <v>CHI PHÍ QUẢN LÝ DỰ ÁN, TVGS ()</v>
      </c>
      <c r="K190" s="428" t="str">
        <f>D146</f>
        <v>CHI PHÍ CHĂM SÓC VÀ DVKH ()</v>
      </c>
      <c r="L190" s="429" t="str">
        <f>D153</f>
        <v>CHI PHÍ ĐẦU TƯ - TÀI CHÍNH - KẾ TOÁN ()</v>
      </c>
      <c r="M190" s="430" t="str">
        <f>D159</f>
        <v>CHI PHÍ QUẢN TRỊ DOANH NGHIỆP CHUNG ()</v>
      </c>
      <c r="N190" s="431" t="str">
        <f>D137</f>
        <v>CHI PHÍ MARKTING - BÁN HÀNG ()</v>
      </c>
      <c r="O190" s="495" t="s">
        <v>272</v>
      </c>
      <c r="P190" s="495" t="s">
        <v>273</v>
      </c>
      <c r="Q190" s="496" t="s">
        <v>274</v>
      </c>
      <c r="R190" s="406" t="s">
        <v>275</v>
      </c>
      <c r="S190" s="406" t="s">
        <v>276</v>
      </c>
      <c r="T190" s="407" t="s">
        <v>277</v>
      </c>
      <c r="V190" s="6"/>
      <c r="W190" s="5"/>
      <c r="X190" s="7"/>
      <c r="Y190" s="7"/>
      <c r="Z190" s="7"/>
    </row>
    <row r="191" spans="2:26" x14ac:dyDescent="0.25">
      <c r="B191" s="563" t="s">
        <v>374</v>
      </c>
      <c r="C191" s="353" t="s">
        <v>375</v>
      </c>
      <c r="D191" s="362"/>
      <c r="E191" s="363"/>
      <c r="F191" s="363"/>
      <c r="G191" s="363"/>
      <c r="H191" s="363"/>
      <c r="I191" s="363"/>
      <c r="J191" s="363"/>
      <c r="K191" s="363"/>
      <c r="L191" s="364"/>
      <c r="M191" s="365"/>
      <c r="N191" s="366"/>
      <c r="O191" s="386"/>
      <c r="P191" s="363"/>
      <c r="Q191" s="363"/>
      <c r="R191" s="363"/>
      <c r="S191" s="363"/>
      <c r="T191" s="365"/>
      <c r="U191" s="5"/>
      <c r="V191" s="6"/>
      <c r="W191" s="5"/>
      <c r="Z191" s="7"/>
    </row>
    <row r="192" spans="2:26" x14ac:dyDescent="0.25">
      <c r="B192" s="564"/>
      <c r="C192" s="354" t="s">
        <v>376</v>
      </c>
      <c r="D192" s="367"/>
      <c r="E192" s="368"/>
      <c r="F192" s="368"/>
      <c r="G192" s="368"/>
      <c r="H192" s="368"/>
      <c r="I192" s="368"/>
      <c r="J192" s="368"/>
      <c r="K192" s="368"/>
      <c r="L192" s="369"/>
      <c r="M192" s="370"/>
      <c r="N192" s="371"/>
      <c r="O192" s="387"/>
      <c r="P192" s="368"/>
      <c r="Q192" s="368"/>
      <c r="R192" s="368"/>
      <c r="S192" s="368"/>
      <c r="T192" s="370"/>
      <c r="U192" s="5"/>
      <c r="V192" s="6"/>
      <c r="W192" s="5"/>
      <c r="Z192" s="7"/>
    </row>
    <row r="193" spans="2:27" x14ac:dyDescent="0.25">
      <c r="B193" s="564"/>
      <c r="C193" s="354" t="s">
        <v>377</v>
      </c>
      <c r="E193" s="368"/>
      <c r="F193" s="368"/>
      <c r="G193" s="368"/>
      <c r="H193" s="368"/>
      <c r="I193" s="368"/>
      <c r="J193" s="368"/>
      <c r="K193" s="368"/>
      <c r="L193" s="369"/>
      <c r="M193" s="370"/>
      <c r="N193" s="371"/>
      <c r="O193" s="387"/>
      <c r="P193" s="368"/>
      <c r="Q193" s="368"/>
      <c r="R193" s="368"/>
      <c r="S193" s="368"/>
      <c r="T193" s="370"/>
      <c r="U193" s="5"/>
      <c r="V193" s="6"/>
      <c r="W193" s="5"/>
      <c r="Z193" s="7"/>
    </row>
    <row r="194" spans="2:27" x14ac:dyDescent="0.25">
      <c r="B194" s="564"/>
      <c r="C194" s="442" t="s">
        <v>378</v>
      </c>
      <c r="D194" s="499"/>
      <c r="E194" s="432"/>
      <c r="F194" s="432"/>
      <c r="G194" s="432"/>
      <c r="H194" s="432"/>
      <c r="I194" s="432"/>
      <c r="J194" s="432"/>
      <c r="K194" s="432"/>
      <c r="L194" s="433"/>
      <c r="M194" s="434"/>
      <c r="N194" s="435"/>
      <c r="O194" s="432"/>
      <c r="P194" s="432"/>
      <c r="Q194" s="432"/>
      <c r="R194" s="432"/>
      <c r="S194" s="432"/>
      <c r="T194" s="434"/>
      <c r="U194" s="233"/>
      <c r="V194" s="6"/>
      <c r="W194" s="5"/>
      <c r="Z194" s="7"/>
    </row>
    <row r="195" spans="2:27" x14ac:dyDescent="0.25">
      <c r="B195" s="565"/>
      <c r="C195" s="355" t="s">
        <v>278</v>
      </c>
      <c r="D195" s="356">
        <f>SUM(D191:D194)</f>
        <v>0</v>
      </c>
      <c r="E195" s="357">
        <f t="shared" ref="E195:P195" si="1">SUM(E191:E194)</f>
        <v>0</v>
      </c>
      <c r="F195" s="357">
        <f t="shared" si="1"/>
        <v>0</v>
      </c>
      <c r="G195" s="357">
        <f t="shared" si="1"/>
        <v>0</v>
      </c>
      <c r="H195" s="357">
        <f t="shared" si="1"/>
        <v>0</v>
      </c>
      <c r="I195" s="357">
        <f t="shared" si="1"/>
        <v>0</v>
      </c>
      <c r="J195" s="357">
        <f t="shared" si="1"/>
        <v>0</v>
      </c>
      <c r="K195" s="357">
        <f t="shared" si="1"/>
        <v>0</v>
      </c>
      <c r="L195" s="357">
        <f t="shared" si="1"/>
        <v>0</v>
      </c>
      <c r="M195" s="358">
        <f t="shared" si="1"/>
        <v>0</v>
      </c>
      <c r="N195" s="359">
        <f t="shared" si="1"/>
        <v>0</v>
      </c>
      <c r="O195" s="357">
        <f t="shared" si="1"/>
        <v>0</v>
      </c>
      <c r="P195" s="357">
        <f t="shared" si="1"/>
        <v>0</v>
      </c>
      <c r="Q195" s="357">
        <f>Q194</f>
        <v>0</v>
      </c>
      <c r="R195" s="357">
        <f>SUM(R191:R194)</f>
        <v>0</v>
      </c>
      <c r="S195" s="357">
        <f>SUM(S191:S194)</f>
        <v>0</v>
      </c>
      <c r="T195" s="358">
        <f>T194</f>
        <v>0</v>
      </c>
      <c r="U195" s="5"/>
      <c r="V195" s="6"/>
      <c r="W195" s="6"/>
      <c r="X195" s="6"/>
      <c r="Y195" s="6"/>
      <c r="Z195" s="6"/>
      <c r="AA195" s="6"/>
    </row>
    <row r="196" spans="2:27" x14ac:dyDescent="0.25">
      <c r="B196" s="566" t="s">
        <v>279</v>
      </c>
      <c r="C196" s="353" t="s">
        <v>280</v>
      </c>
      <c r="D196" s="362"/>
      <c r="E196" s="363"/>
      <c r="F196" s="363"/>
      <c r="G196" s="363"/>
      <c r="H196" s="363"/>
      <c r="I196" s="363"/>
      <c r="J196" s="363"/>
      <c r="K196" s="363"/>
      <c r="L196" s="364"/>
      <c r="M196" s="365"/>
      <c r="N196" s="366"/>
      <c r="O196" s="386"/>
      <c r="P196" s="363"/>
      <c r="Q196" s="363"/>
      <c r="R196" s="363"/>
      <c r="S196" s="363"/>
      <c r="T196" s="365"/>
      <c r="U196" s="5"/>
      <c r="V196" s="6"/>
      <c r="W196" s="6"/>
      <c r="X196" s="6"/>
      <c r="Y196" s="6"/>
      <c r="Z196" s="6"/>
      <c r="AA196" s="6"/>
    </row>
    <row r="197" spans="2:27" x14ac:dyDescent="0.25">
      <c r="B197" s="561"/>
      <c r="C197" s="360" t="s">
        <v>281</v>
      </c>
      <c r="D197" s="367"/>
      <c r="E197" s="368"/>
      <c r="F197" s="368"/>
      <c r="G197" s="368"/>
      <c r="H197" s="368"/>
      <c r="I197" s="368"/>
      <c r="J197" s="368"/>
      <c r="K197" s="368"/>
      <c r="L197" s="369"/>
      <c r="M197" s="370"/>
      <c r="N197" s="371"/>
      <c r="O197" s="387"/>
      <c r="P197" s="368"/>
      <c r="Q197" s="368"/>
      <c r="R197" s="368"/>
      <c r="S197" s="368"/>
      <c r="T197" s="370"/>
      <c r="U197" s="5"/>
      <c r="V197" s="6"/>
      <c r="W197" s="6"/>
      <c r="X197" s="6"/>
      <c r="Y197" s="6"/>
      <c r="Z197" s="6"/>
      <c r="AA197" s="6"/>
    </row>
    <row r="198" spans="2:27" x14ac:dyDescent="0.25">
      <c r="B198" s="561"/>
      <c r="C198" s="354" t="s">
        <v>282</v>
      </c>
      <c r="D198" s="367"/>
      <c r="E198" s="368"/>
      <c r="F198" s="368"/>
      <c r="G198" s="368"/>
      <c r="H198" s="368"/>
      <c r="I198" s="368"/>
      <c r="J198" s="368"/>
      <c r="K198" s="368"/>
      <c r="L198" s="369"/>
      <c r="M198" s="370"/>
      <c r="N198" s="371"/>
      <c r="O198" s="387"/>
      <c r="P198" s="368"/>
      <c r="Q198" s="368"/>
      <c r="R198" s="368"/>
      <c r="S198" s="368"/>
      <c r="T198" s="370"/>
      <c r="U198" s="5"/>
      <c r="W198" s="5"/>
      <c r="X198" s="231"/>
      <c r="Y198" s="337"/>
      <c r="Z198" s="7"/>
    </row>
    <row r="199" spans="2:27" x14ac:dyDescent="0.25">
      <c r="B199" s="561"/>
      <c r="C199" s="361" t="s">
        <v>283</v>
      </c>
      <c r="D199" s="367"/>
      <c r="E199" s="368"/>
      <c r="F199" s="368"/>
      <c r="G199" s="368"/>
      <c r="H199" s="368"/>
      <c r="I199" s="368"/>
      <c r="J199" s="368"/>
      <c r="K199" s="368"/>
      <c r="L199" s="369"/>
      <c r="M199" s="370"/>
      <c r="N199" s="371"/>
      <c r="O199" s="387"/>
      <c r="P199" s="368"/>
      <c r="Q199" s="368"/>
      <c r="R199" s="368"/>
      <c r="S199" s="368"/>
      <c r="T199" s="370"/>
      <c r="U199" s="5"/>
      <c r="W199" s="5"/>
      <c r="X199" s="231"/>
      <c r="Y199" s="337"/>
      <c r="Z199" s="7"/>
    </row>
    <row r="200" spans="2:27" x14ac:dyDescent="0.25">
      <c r="B200" s="567"/>
      <c r="C200" s="355" t="s">
        <v>278</v>
      </c>
      <c r="D200" s="356">
        <f t="shared" ref="D200:P200" si="2">SUM(D196:D199)</f>
        <v>0</v>
      </c>
      <c r="E200" s="357">
        <f t="shared" si="2"/>
        <v>0</v>
      </c>
      <c r="F200" s="357">
        <f t="shared" si="2"/>
        <v>0</v>
      </c>
      <c r="G200" s="357">
        <f t="shared" si="2"/>
        <v>0</v>
      </c>
      <c r="H200" s="357">
        <f t="shared" si="2"/>
        <v>0</v>
      </c>
      <c r="I200" s="357">
        <f t="shared" si="2"/>
        <v>0</v>
      </c>
      <c r="J200" s="357">
        <f t="shared" si="2"/>
        <v>0</v>
      </c>
      <c r="K200" s="357">
        <f t="shared" si="2"/>
        <v>0</v>
      </c>
      <c r="L200" s="357">
        <f t="shared" si="2"/>
        <v>0</v>
      </c>
      <c r="M200" s="358">
        <f t="shared" si="2"/>
        <v>0</v>
      </c>
      <c r="N200" s="359">
        <f t="shared" si="2"/>
        <v>0</v>
      </c>
      <c r="O200" s="359">
        <f t="shared" si="2"/>
        <v>0</v>
      </c>
      <c r="P200" s="357">
        <f t="shared" si="2"/>
        <v>0</v>
      </c>
      <c r="Q200" s="357">
        <f>Q199</f>
        <v>0</v>
      </c>
      <c r="R200" s="357">
        <f>SUM(R196:R199)</f>
        <v>0</v>
      </c>
      <c r="S200" s="357">
        <f>SUM(S196:S199)</f>
        <v>0</v>
      </c>
      <c r="T200" s="358">
        <f>T199</f>
        <v>0</v>
      </c>
      <c r="U200" s="5"/>
      <c r="W200" s="5"/>
      <c r="X200" s="231"/>
      <c r="Y200" s="337"/>
      <c r="Z200" s="7"/>
    </row>
    <row r="201" spans="2:27" x14ac:dyDescent="0.25">
      <c r="B201" s="563" t="s">
        <v>284</v>
      </c>
      <c r="C201" s="354" t="s">
        <v>285</v>
      </c>
      <c r="D201" s="368"/>
      <c r="E201" s="368"/>
      <c r="F201" s="368"/>
      <c r="G201" s="368"/>
      <c r="H201" s="368"/>
      <c r="I201" s="368"/>
      <c r="J201" s="368"/>
      <c r="K201" s="368"/>
      <c r="L201" s="368"/>
      <c r="M201" s="368"/>
      <c r="N201" s="371"/>
      <c r="O201" s="387"/>
      <c r="P201" s="387"/>
      <c r="Q201" s="387"/>
      <c r="R201" s="387"/>
      <c r="S201" s="387"/>
      <c r="T201" s="370"/>
      <c r="V201" s="6"/>
      <c r="W201" s="5"/>
      <c r="X201" s="231"/>
      <c r="Y201" s="337"/>
      <c r="Z201" s="7"/>
      <c r="AA201" s="228"/>
    </row>
    <row r="202" spans="2:27" x14ac:dyDescent="0.25">
      <c r="B202" s="564"/>
      <c r="C202" s="354" t="s">
        <v>286</v>
      </c>
      <c r="D202" s="403">
        <v>0.1</v>
      </c>
      <c r="E202" s="368"/>
      <c r="F202" s="368"/>
      <c r="G202" s="368"/>
      <c r="H202" s="368"/>
      <c r="I202" s="368"/>
      <c r="J202" s="368"/>
      <c r="K202" s="368"/>
      <c r="L202" s="369"/>
      <c r="M202" s="370"/>
      <c r="N202" s="371"/>
      <c r="O202" s="387"/>
      <c r="P202" s="368"/>
      <c r="Q202" s="368"/>
      <c r="R202" s="368"/>
      <c r="S202" s="368"/>
      <c r="T202" s="370"/>
      <c r="U202" s="5"/>
      <c r="V202" s="6"/>
      <c r="W202" s="5"/>
      <c r="X202" s="231"/>
      <c r="Y202" s="337"/>
      <c r="Z202" s="7"/>
    </row>
    <row r="203" spans="2:27" x14ac:dyDescent="0.25">
      <c r="B203" s="564"/>
      <c r="C203" s="354" t="s">
        <v>287</v>
      </c>
      <c r="D203" s="403">
        <v>0.35</v>
      </c>
      <c r="E203" s="368"/>
      <c r="F203" s="368"/>
      <c r="G203" s="368"/>
      <c r="H203" s="368"/>
      <c r="I203" s="368"/>
      <c r="J203" s="368"/>
      <c r="K203" s="368"/>
      <c r="L203" s="369"/>
      <c r="M203" s="370"/>
      <c r="N203" s="371"/>
      <c r="O203" s="387"/>
      <c r="P203" s="368"/>
      <c r="Q203" s="368"/>
      <c r="R203" s="368"/>
      <c r="S203" s="368"/>
      <c r="T203" s="370"/>
      <c r="U203" s="5"/>
      <c r="V203" s="6"/>
      <c r="W203" s="5"/>
      <c r="X203" s="231"/>
      <c r="Y203" s="337"/>
      <c r="Z203" s="7"/>
    </row>
    <row r="204" spans="2:27" x14ac:dyDescent="0.25">
      <c r="B204" s="564"/>
      <c r="C204" s="354" t="s">
        <v>288</v>
      </c>
      <c r="D204" s="403">
        <v>0.25</v>
      </c>
      <c r="E204" s="368"/>
      <c r="F204" s="368"/>
      <c r="G204" s="368"/>
      <c r="H204" s="368"/>
      <c r="I204" s="368"/>
      <c r="J204" s="368"/>
      <c r="K204" s="368"/>
      <c r="L204" s="369"/>
      <c r="M204" s="370"/>
      <c r="N204" s="371"/>
      <c r="O204" s="387"/>
      <c r="P204" s="368"/>
      <c r="Q204" s="368"/>
      <c r="R204" s="368"/>
      <c r="S204" s="368"/>
      <c r="T204" s="370"/>
      <c r="U204" s="5"/>
      <c r="V204" s="6"/>
      <c r="W204" s="5"/>
      <c r="X204" s="231"/>
      <c r="Y204" s="337"/>
      <c r="Z204" s="7"/>
    </row>
    <row r="205" spans="2:27" x14ac:dyDescent="0.25">
      <c r="B205" s="565"/>
      <c r="C205" s="355" t="s">
        <v>278</v>
      </c>
      <c r="D205" s="356">
        <f t="shared" ref="D205:N205" si="3">SUM(D201:D204)</f>
        <v>0.7</v>
      </c>
      <c r="E205" s="357">
        <f t="shared" si="3"/>
        <v>0</v>
      </c>
      <c r="F205" s="357">
        <f t="shared" si="3"/>
        <v>0</v>
      </c>
      <c r="G205" s="357">
        <f t="shared" si="3"/>
        <v>0</v>
      </c>
      <c r="H205" s="357">
        <f t="shared" si="3"/>
        <v>0</v>
      </c>
      <c r="I205" s="357">
        <f t="shared" si="3"/>
        <v>0</v>
      </c>
      <c r="J205" s="357">
        <f t="shared" si="3"/>
        <v>0</v>
      </c>
      <c r="K205" s="357">
        <f t="shared" si="3"/>
        <v>0</v>
      </c>
      <c r="L205" s="357">
        <f t="shared" si="3"/>
        <v>0</v>
      </c>
      <c r="M205" s="358">
        <f t="shared" si="3"/>
        <v>0</v>
      </c>
      <c r="N205" s="359">
        <f t="shared" si="3"/>
        <v>0</v>
      </c>
      <c r="O205" s="359">
        <f>SUM(O201:O204)</f>
        <v>0</v>
      </c>
      <c r="P205" s="357">
        <f>SUM(P201:P204)</f>
        <v>0</v>
      </c>
      <c r="Q205" s="357">
        <f>Q204</f>
        <v>0</v>
      </c>
      <c r="R205" s="357">
        <f>SUM(R201:R204)</f>
        <v>0</v>
      </c>
      <c r="S205" s="357">
        <f>SUM(S201:S204)</f>
        <v>0</v>
      </c>
      <c r="T205" s="358">
        <f>T204</f>
        <v>0</v>
      </c>
      <c r="U205" s="5"/>
      <c r="V205" s="6"/>
      <c r="W205" s="5"/>
      <c r="X205" s="231"/>
      <c r="Y205" s="337"/>
      <c r="Z205" s="7"/>
    </row>
    <row r="206" spans="2:27" x14ac:dyDescent="0.25">
      <c r="B206" s="566" t="s">
        <v>289</v>
      </c>
      <c r="C206" s="354" t="s">
        <v>290</v>
      </c>
      <c r="D206" s="367"/>
      <c r="E206" s="368"/>
      <c r="F206" s="368"/>
      <c r="G206" s="403">
        <v>0.3</v>
      </c>
      <c r="H206" s="403"/>
      <c r="I206" s="403">
        <v>0.2</v>
      </c>
      <c r="J206" s="368"/>
      <c r="K206" s="368"/>
      <c r="L206" s="369"/>
      <c r="M206" s="370"/>
      <c r="N206" s="371"/>
      <c r="O206" s="387"/>
      <c r="P206" s="368"/>
      <c r="Q206" s="368"/>
      <c r="R206" s="368"/>
      <c r="S206" s="368"/>
      <c r="T206" s="370"/>
      <c r="U206" s="5"/>
      <c r="V206" s="6"/>
      <c r="W206" s="5"/>
      <c r="X206" s="231"/>
      <c r="Y206" s="337"/>
      <c r="Z206" s="7"/>
    </row>
    <row r="207" spans="2:27" x14ac:dyDescent="0.25">
      <c r="B207" s="561"/>
      <c r="C207" s="354" t="s">
        <v>291</v>
      </c>
      <c r="D207" s="367">
        <f>1-D205-D220</f>
        <v>9.1003254309783121E-2</v>
      </c>
      <c r="E207" s="368"/>
      <c r="F207" s="368"/>
      <c r="G207" s="403">
        <v>0.3</v>
      </c>
      <c r="H207" s="403"/>
      <c r="I207" s="403">
        <v>0.2</v>
      </c>
      <c r="J207" s="368"/>
      <c r="K207" s="368"/>
      <c r="L207" s="369"/>
      <c r="M207" s="370"/>
      <c r="N207" s="371"/>
      <c r="O207" s="387"/>
      <c r="P207" s="368"/>
      <c r="Q207" s="368"/>
      <c r="R207" s="368"/>
      <c r="S207" s="368"/>
      <c r="T207" s="370"/>
      <c r="U207" s="5"/>
      <c r="V207" s="6"/>
      <c r="W207" s="5"/>
      <c r="X207" s="231"/>
      <c r="Y207" s="337"/>
      <c r="Z207" s="7"/>
    </row>
    <row r="208" spans="2:27" x14ac:dyDescent="0.25">
      <c r="B208" s="561"/>
      <c r="C208" s="354" t="s">
        <v>292</v>
      </c>
      <c r="D208" s="367"/>
      <c r="E208" s="368"/>
      <c r="F208" s="368"/>
      <c r="G208" s="403">
        <v>0.3</v>
      </c>
      <c r="H208" s="403">
        <v>0.1</v>
      </c>
      <c r="I208" s="403">
        <v>0.2</v>
      </c>
      <c r="J208" s="368"/>
      <c r="K208" s="368"/>
      <c r="L208" s="369"/>
      <c r="M208" s="403">
        <v>0.05</v>
      </c>
      <c r="N208" s="371"/>
      <c r="O208" s="387"/>
      <c r="P208" s="368"/>
      <c r="Q208" s="368"/>
      <c r="R208" s="368"/>
      <c r="S208" s="368"/>
      <c r="T208" s="370"/>
      <c r="U208" s="5"/>
      <c r="V208" s="6"/>
      <c r="W208" s="5"/>
      <c r="X208" s="231"/>
      <c r="Y208" s="337"/>
      <c r="Z208" s="7"/>
    </row>
    <row r="209" spans="2:26" x14ac:dyDescent="0.25">
      <c r="B209" s="561"/>
      <c r="C209" s="354" t="s">
        <v>293</v>
      </c>
      <c r="D209" s="367"/>
      <c r="E209" s="368">
        <v>0</v>
      </c>
      <c r="F209" s="368"/>
      <c r="G209" s="403">
        <v>0.1</v>
      </c>
      <c r="H209" s="403">
        <v>0.2</v>
      </c>
      <c r="I209" s="403">
        <v>0.2</v>
      </c>
      <c r="J209" s="368"/>
      <c r="K209" s="368"/>
      <c r="L209" s="369"/>
      <c r="M209" s="403">
        <v>0.05</v>
      </c>
      <c r="N209" s="371"/>
      <c r="O209" s="387"/>
      <c r="P209" s="368"/>
      <c r="Q209" s="368"/>
      <c r="R209" s="368"/>
      <c r="S209" s="368"/>
      <c r="T209" s="370"/>
      <c r="U209" s="5"/>
      <c r="V209" s="6"/>
      <c r="W209" s="5"/>
      <c r="X209" s="231"/>
      <c r="Y209" s="337"/>
      <c r="Z209" s="7"/>
    </row>
    <row r="210" spans="2:26" x14ac:dyDescent="0.25">
      <c r="B210" s="567"/>
      <c r="C210" s="355" t="s">
        <v>278</v>
      </c>
      <c r="D210" s="356">
        <f t="shared" ref="D210:F210" si="4">SUM(D206:D209)</f>
        <v>9.1003254309783121E-2</v>
      </c>
      <c r="E210" s="357">
        <f t="shared" si="4"/>
        <v>0</v>
      </c>
      <c r="F210" s="357">
        <f t="shared" si="4"/>
        <v>0</v>
      </c>
      <c r="G210" s="357">
        <f t="shared" ref="G210:N210" si="5">SUM(G206:G209)</f>
        <v>0.99999999999999989</v>
      </c>
      <c r="H210" s="357">
        <f t="shared" si="5"/>
        <v>0.30000000000000004</v>
      </c>
      <c r="I210" s="357">
        <f t="shared" si="5"/>
        <v>0.8</v>
      </c>
      <c r="J210" s="357">
        <f t="shared" si="5"/>
        <v>0</v>
      </c>
      <c r="K210" s="357">
        <f t="shared" si="5"/>
        <v>0</v>
      </c>
      <c r="L210" s="357">
        <f t="shared" si="5"/>
        <v>0</v>
      </c>
      <c r="M210" s="358">
        <f t="shared" si="5"/>
        <v>0.1</v>
      </c>
      <c r="N210" s="359">
        <f t="shared" si="5"/>
        <v>0</v>
      </c>
      <c r="O210" s="359">
        <f>SUM(O206:O209)</f>
        <v>0</v>
      </c>
      <c r="P210" s="357">
        <f>SUM(P206:P209)</f>
        <v>0</v>
      </c>
      <c r="Q210" s="357">
        <f>Q209</f>
        <v>0</v>
      </c>
      <c r="R210" s="357">
        <f>SUM(R206:R209)</f>
        <v>0</v>
      </c>
      <c r="S210" s="357">
        <f>SUM(S206:S209)</f>
        <v>0</v>
      </c>
      <c r="T210" s="358">
        <f>T209</f>
        <v>0</v>
      </c>
      <c r="U210" s="5"/>
      <c r="V210" s="6"/>
      <c r="W210" s="5"/>
      <c r="Z210" s="7"/>
    </row>
    <row r="211" spans="2:26" x14ac:dyDescent="0.25">
      <c r="B211" s="563" t="s">
        <v>294</v>
      </c>
      <c r="C211" s="353" t="s">
        <v>295</v>
      </c>
      <c r="D211" s="362"/>
      <c r="E211" s="403"/>
      <c r="F211" s="403"/>
      <c r="G211" s="403"/>
      <c r="H211" s="403">
        <v>0.3</v>
      </c>
      <c r="I211" s="403">
        <v>0.2</v>
      </c>
      <c r="J211" s="403"/>
      <c r="K211" s="403"/>
      <c r="L211" s="403"/>
      <c r="M211" s="403">
        <v>0.05</v>
      </c>
      <c r="N211" s="403">
        <v>0.2</v>
      </c>
      <c r="O211" s="403"/>
      <c r="P211" s="403"/>
      <c r="Q211" s="403"/>
      <c r="R211" s="363"/>
      <c r="S211" s="363"/>
      <c r="T211" s="365"/>
      <c r="U211" s="5"/>
      <c r="V211" s="6"/>
      <c r="W211" s="5"/>
      <c r="Z211" s="7"/>
    </row>
    <row r="212" spans="2:26" x14ac:dyDescent="0.25">
      <c r="B212" s="564"/>
      <c r="C212" s="489" t="s">
        <v>296</v>
      </c>
      <c r="D212" s="367"/>
      <c r="E212" s="403"/>
      <c r="F212" s="403">
        <v>0.05</v>
      </c>
      <c r="G212" s="403"/>
      <c r="H212" s="403">
        <v>0.2</v>
      </c>
      <c r="I212" s="403"/>
      <c r="J212" s="403"/>
      <c r="K212" s="403"/>
      <c r="L212" s="403"/>
      <c r="M212" s="403">
        <v>0.05</v>
      </c>
      <c r="N212" s="403">
        <v>0.1</v>
      </c>
      <c r="O212" s="488">
        <v>0.2</v>
      </c>
      <c r="P212" s="488">
        <v>0.1</v>
      </c>
      <c r="Q212" s="403">
        <f>Q211+P212</f>
        <v>0.1</v>
      </c>
      <c r="R212" s="368"/>
      <c r="S212" s="368"/>
      <c r="T212" s="370"/>
      <c r="U212" s="5"/>
      <c r="V212" s="498"/>
      <c r="W212" s="498"/>
      <c r="X212" s="500"/>
      <c r="Z212" s="7"/>
    </row>
    <row r="213" spans="2:26" x14ac:dyDescent="0.25">
      <c r="B213" s="564"/>
      <c r="C213" s="354" t="s">
        <v>297</v>
      </c>
      <c r="D213" s="367"/>
      <c r="E213" s="403"/>
      <c r="F213" s="403">
        <v>0.05</v>
      </c>
      <c r="G213" s="403"/>
      <c r="H213" s="403">
        <v>0.1</v>
      </c>
      <c r="I213" s="403"/>
      <c r="J213" s="403">
        <v>0.1</v>
      </c>
      <c r="K213" s="403">
        <v>0.1</v>
      </c>
      <c r="L213" s="403"/>
      <c r="M213" s="403">
        <v>0.1</v>
      </c>
      <c r="N213" s="403">
        <v>0.1</v>
      </c>
      <c r="O213" s="403">
        <v>0.2</v>
      </c>
      <c r="P213" s="403">
        <v>0.05</v>
      </c>
      <c r="Q213" s="403">
        <f>Q212+P213</f>
        <v>0.15000000000000002</v>
      </c>
      <c r="R213" s="368"/>
      <c r="S213" s="368"/>
      <c r="T213" s="370"/>
      <c r="U213" s="5"/>
      <c r="V213" s="498"/>
      <c r="W213" s="6"/>
      <c r="Z213" s="7"/>
    </row>
    <row r="214" spans="2:26" x14ac:dyDescent="0.25">
      <c r="B214" s="564"/>
      <c r="C214" s="354" t="s">
        <v>298</v>
      </c>
      <c r="D214" s="367"/>
      <c r="E214" s="403"/>
      <c r="F214" s="403">
        <v>0.05</v>
      </c>
      <c r="G214" s="403"/>
      <c r="H214" s="403">
        <v>0.1</v>
      </c>
      <c r="I214" s="403"/>
      <c r="J214" s="403">
        <v>0.1</v>
      </c>
      <c r="K214" s="403">
        <v>0.1</v>
      </c>
      <c r="L214" s="403"/>
      <c r="M214" s="403">
        <v>0.1</v>
      </c>
      <c r="N214" s="403">
        <v>0.1</v>
      </c>
      <c r="O214" s="403">
        <v>0.2</v>
      </c>
      <c r="P214" s="403">
        <v>0.05</v>
      </c>
      <c r="Q214" s="403">
        <f>Q213+P214</f>
        <v>0.2</v>
      </c>
      <c r="R214" s="368"/>
      <c r="S214" s="368"/>
      <c r="T214" s="370"/>
      <c r="U214" s="5"/>
      <c r="V214" s="498"/>
      <c r="W214" s="5"/>
      <c r="Z214" s="7"/>
    </row>
    <row r="215" spans="2:26" x14ac:dyDescent="0.25">
      <c r="B215" s="565"/>
      <c r="C215" s="355" t="s">
        <v>278</v>
      </c>
      <c r="D215" s="356">
        <f t="shared" ref="D215:N215" si="6">SUM(D211:D214)</f>
        <v>0</v>
      </c>
      <c r="E215" s="357">
        <f t="shared" si="6"/>
        <v>0</v>
      </c>
      <c r="F215" s="357">
        <f t="shared" si="6"/>
        <v>0.15000000000000002</v>
      </c>
      <c r="G215" s="357">
        <f t="shared" si="6"/>
        <v>0</v>
      </c>
      <c r="H215" s="357">
        <f t="shared" si="6"/>
        <v>0.7</v>
      </c>
      <c r="I215" s="357">
        <f t="shared" si="6"/>
        <v>0.2</v>
      </c>
      <c r="J215" s="357">
        <f t="shared" si="6"/>
        <v>0.2</v>
      </c>
      <c r="K215" s="357">
        <f t="shared" si="6"/>
        <v>0.2</v>
      </c>
      <c r="L215" s="357">
        <f t="shared" si="6"/>
        <v>0</v>
      </c>
      <c r="M215" s="358">
        <f t="shared" si="6"/>
        <v>0.30000000000000004</v>
      </c>
      <c r="N215" s="359">
        <f t="shared" si="6"/>
        <v>0.5</v>
      </c>
      <c r="O215" s="359">
        <f>SUM(O211:O214)</f>
        <v>0.60000000000000009</v>
      </c>
      <c r="P215" s="490">
        <f>SUM(P211:P214)</f>
        <v>0.2</v>
      </c>
      <c r="Q215" s="357">
        <f>Q214</f>
        <v>0.2</v>
      </c>
      <c r="R215" s="357">
        <f>SUM(R211:R214)</f>
        <v>0</v>
      </c>
      <c r="S215" s="357">
        <f>SUM(S211:S214)</f>
        <v>0</v>
      </c>
      <c r="T215" s="358">
        <f>T214</f>
        <v>0</v>
      </c>
      <c r="U215" s="5"/>
      <c r="V215" s="498"/>
      <c r="W215" s="5"/>
      <c r="Z215" s="7"/>
    </row>
    <row r="216" spans="2:26" x14ac:dyDescent="0.25">
      <c r="B216" s="561" t="s">
        <v>299</v>
      </c>
      <c r="C216" s="354" t="s">
        <v>300</v>
      </c>
      <c r="D216" s="403"/>
      <c r="E216" s="403"/>
      <c r="F216" s="403">
        <v>0.05</v>
      </c>
      <c r="G216" s="403"/>
      <c r="H216" s="403"/>
      <c r="I216" s="403"/>
      <c r="J216" s="403">
        <v>0.1</v>
      </c>
      <c r="K216" s="403">
        <v>0.1</v>
      </c>
      <c r="L216" s="403">
        <v>0.2</v>
      </c>
      <c r="M216" s="403">
        <v>0.1</v>
      </c>
      <c r="N216" s="403">
        <v>0.1</v>
      </c>
      <c r="O216" s="403">
        <v>0.2</v>
      </c>
      <c r="P216" s="403">
        <v>0.1</v>
      </c>
      <c r="Q216" s="403">
        <f>Q214+P216</f>
        <v>0.30000000000000004</v>
      </c>
      <c r="R216" s="363"/>
      <c r="S216" s="363"/>
      <c r="T216" s="365"/>
      <c r="U216" s="5"/>
      <c r="V216" s="498"/>
      <c r="W216" s="5"/>
      <c r="Z216" s="7"/>
    </row>
    <row r="217" spans="2:26" x14ac:dyDescent="0.25">
      <c r="B217" s="561"/>
      <c r="C217" s="354" t="s">
        <v>301</v>
      </c>
      <c r="D217" s="403">
        <v>0.20899674569021692</v>
      </c>
      <c r="E217" s="403"/>
      <c r="F217" s="403">
        <v>0.1</v>
      </c>
      <c r="G217" s="403"/>
      <c r="H217" s="403"/>
      <c r="I217" s="403"/>
      <c r="J217" s="403">
        <v>0.1</v>
      </c>
      <c r="K217" s="403">
        <v>0.1</v>
      </c>
      <c r="L217" s="403">
        <v>0.2</v>
      </c>
      <c r="M217" s="403">
        <v>0.1</v>
      </c>
      <c r="N217" s="403">
        <v>0.1</v>
      </c>
      <c r="O217" s="403">
        <v>0.2</v>
      </c>
      <c r="P217" s="403">
        <v>0.05</v>
      </c>
      <c r="Q217" s="403">
        <f>Q216+P217</f>
        <v>0.35000000000000003</v>
      </c>
      <c r="R217" s="368"/>
      <c r="S217" s="368"/>
      <c r="T217" s="370"/>
      <c r="U217" s="5"/>
      <c r="V217" s="498"/>
      <c r="W217" s="5"/>
      <c r="Z217" s="7"/>
    </row>
    <row r="218" spans="2:26" x14ac:dyDescent="0.25">
      <c r="B218" s="561"/>
      <c r="C218" s="354" t="s">
        <v>302</v>
      </c>
      <c r="D218" s="403"/>
      <c r="E218" s="403"/>
      <c r="F218" s="403">
        <v>0.1</v>
      </c>
      <c r="G218" s="403"/>
      <c r="H218" s="403"/>
      <c r="I218" s="403"/>
      <c r="J218" s="403">
        <v>0.1</v>
      </c>
      <c r="K218" s="403">
        <v>0.1</v>
      </c>
      <c r="L218" s="403">
        <v>0.2</v>
      </c>
      <c r="M218" s="403">
        <v>0.1</v>
      </c>
      <c r="N218" s="403">
        <v>0.2</v>
      </c>
      <c r="O218" s="403"/>
      <c r="P218" s="403">
        <v>0.05</v>
      </c>
      <c r="Q218" s="403">
        <f>Q217+P218</f>
        <v>0.4</v>
      </c>
      <c r="R218" s="368"/>
      <c r="S218" s="368"/>
      <c r="T218" s="370"/>
      <c r="U218" s="5"/>
      <c r="V218" s="498"/>
      <c r="W218" s="5"/>
      <c r="Z218" s="7"/>
    </row>
    <row r="219" spans="2:26" x14ac:dyDescent="0.25">
      <c r="B219" s="561"/>
      <c r="C219" s="354" t="s">
        <v>303</v>
      </c>
      <c r="D219" s="403"/>
      <c r="E219" s="403"/>
      <c r="F219" s="403">
        <v>0.1</v>
      </c>
      <c r="G219" s="403"/>
      <c r="H219" s="403"/>
      <c r="I219" s="403"/>
      <c r="J219" s="403">
        <v>0.1</v>
      </c>
      <c r="K219" s="403">
        <v>0.1</v>
      </c>
      <c r="L219" s="403">
        <v>0.2</v>
      </c>
      <c r="M219" s="403">
        <v>0.1</v>
      </c>
      <c r="N219" s="403">
        <v>0.1</v>
      </c>
      <c r="O219" s="403"/>
      <c r="P219" s="403">
        <v>0.1</v>
      </c>
      <c r="Q219" s="403">
        <f>Q218+P219</f>
        <v>0.5</v>
      </c>
      <c r="R219" s="368"/>
      <c r="S219" s="368"/>
      <c r="T219" s="370"/>
      <c r="U219" s="5"/>
      <c r="V219" s="498"/>
      <c r="W219" s="5"/>
      <c r="Z219" s="7"/>
    </row>
    <row r="220" spans="2:26" ht="13.5" thickBot="1" x14ac:dyDescent="0.3">
      <c r="B220" s="561"/>
      <c r="C220" s="410" t="s">
        <v>278</v>
      </c>
      <c r="D220" s="411">
        <f t="shared" ref="D220:M220" si="7">SUM(D216:D219)</f>
        <v>0.20899674569021692</v>
      </c>
      <c r="E220" s="412">
        <f t="shared" si="7"/>
        <v>0</v>
      </c>
      <c r="F220" s="412">
        <f t="shared" si="7"/>
        <v>0.35</v>
      </c>
      <c r="G220" s="412">
        <f t="shared" si="7"/>
        <v>0</v>
      </c>
      <c r="H220" s="412">
        <f t="shared" si="7"/>
        <v>0</v>
      </c>
      <c r="I220" s="412">
        <f t="shared" si="7"/>
        <v>0</v>
      </c>
      <c r="J220" s="412">
        <f t="shared" si="7"/>
        <v>0.4</v>
      </c>
      <c r="K220" s="412">
        <f t="shared" si="7"/>
        <v>0.4</v>
      </c>
      <c r="L220" s="412">
        <f t="shared" si="7"/>
        <v>0.8</v>
      </c>
      <c r="M220" s="413">
        <f t="shared" si="7"/>
        <v>0.4</v>
      </c>
      <c r="N220" s="414">
        <f>SUM(N216:N219)</f>
        <v>0.5</v>
      </c>
      <c r="O220" s="414">
        <f>SUM(O216:O219)</f>
        <v>0.4</v>
      </c>
      <c r="P220" s="491">
        <f>SUM(P216:P219)</f>
        <v>0.30000000000000004</v>
      </c>
      <c r="Q220" s="412">
        <f>Q219</f>
        <v>0.5</v>
      </c>
      <c r="R220" s="412">
        <f>SUM(R216:R219)</f>
        <v>0</v>
      </c>
      <c r="S220" s="412">
        <f>SUM(S216:S219)</f>
        <v>0</v>
      </c>
      <c r="T220" s="413">
        <f>T219</f>
        <v>0</v>
      </c>
      <c r="U220" s="5"/>
      <c r="V220" s="498"/>
      <c r="W220" s="5"/>
      <c r="Z220" s="7"/>
    </row>
    <row r="221" spans="2:26" x14ac:dyDescent="0.25">
      <c r="B221" s="560" t="s">
        <v>304</v>
      </c>
      <c r="C221" s="415" t="s">
        <v>305</v>
      </c>
      <c r="D221" s="416"/>
      <c r="E221" s="417"/>
      <c r="F221" s="417">
        <v>0.1</v>
      </c>
      <c r="G221" s="417"/>
      <c r="H221" s="417"/>
      <c r="I221" s="417"/>
      <c r="J221" s="417">
        <v>0.1</v>
      </c>
      <c r="K221" s="417">
        <v>0.1</v>
      </c>
      <c r="L221" s="417">
        <v>0.1</v>
      </c>
      <c r="M221" s="417">
        <v>0.05</v>
      </c>
      <c r="N221" s="418"/>
      <c r="O221" s="417"/>
      <c r="P221" s="417">
        <v>0.05</v>
      </c>
      <c r="Q221" s="417">
        <f>Q219+P221</f>
        <v>0.55000000000000004</v>
      </c>
      <c r="R221" s="417"/>
      <c r="S221" s="419"/>
      <c r="T221" s="420"/>
      <c r="U221" s="5"/>
      <c r="V221" s="498"/>
      <c r="W221" s="5"/>
      <c r="Z221" s="7"/>
    </row>
    <row r="222" spans="2:26" x14ac:dyDescent="0.25">
      <c r="B222" s="561"/>
      <c r="C222" s="354" t="s">
        <v>306</v>
      </c>
      <c r="D222" s="207"/>
      <c r="E222" s="403"/>
      <c r="F222" s="403">
        <v>0.1</v>
      </c>
      <c r="G222" s="403"/>
      <c r="H222" s="403"/>
      <c r="I222" s="403"/>
      <c r="J222" s="403">
        <v>0.1</v>
      </c>
      <c r="K222" s="403">
        <v>0.1</v>
      </c>
      <c r="L222" s="403">
        <v>0.1</v>
      </c>
      <c r="M222" s="403">
        <v>0.05</v>
      </c>
      <c r="N222" s="210"/>
      <c r="O222" s="403"/>
      <c r="P222" s="403">
        <v>0.1</v>
      </c>
      <c r="Q222" s="403">
        <f>Q221+P222</f>
        <v>0.65</v>
      </c>
      <c r="R222" s="403"/>
      <c r="S222" s="208"/>
      <c r="T222" s="209"/>
      <c r="U222" s="5"/>
      <c r="V222" s="498"/>
      <c r="W222" s="5"/>
      <c r="Z222" s="7"/>
    </row>
    <row r="223" spans="2:26" x14ac:dyDescent="0.25">
      <c r="B223" s="561"/>
      <c r="C223" s="354" t="s">
        <v>307</v>
      </c>
      <c r="D223" s="207"/>
      <c r="E223" s="403"/>
      <c r="F223" s="403">
        <v>0.1</v>
      </c>
      <c r="G223" s="403"/>
      <c r="H223" s="403"/>
      <c r="I223" s="403"/>
      <c r="J223" s="403">
        <v>0.1</v>
      </c>
      <c r="K223" s="403">
        <v>0.1</v>
      </c>
      <c r="L223" s="403"/>
      <c r="M223" s="403">
        <v>0.05</v>
      </c>
      <c r="N223" s="210"/>
      <c r="O223" s="403"/>
      <c r="P223" s="403">
        <v>0.05</v>
      </c>
      <c r="Q223" s="403">
        <f>Q222+P223</f>
        <v>0.70000000000000007</v>
      </c>
      <c r="R223" s="403"/>
      <c r="S223" s="208"/>
      <c r="T223" s="209"/>
      <c r="U223" s="5"/>
      <c r="V223" s="498"/>
      <c r="W223" s="5"/>
      <c r="Z223" s="7"/>
    </row>
    <row r="224" spans="2:26" x14ac:dyDescent="0.25">
      <c r="B224" s="561"/>
      <c r="C224" s="354" t="s">
        <v>308</v>
      </c>
      <c r="D224" s="207"/>
      <c r="E224" s="403"/>
      <c r="F224" s="403">
        <v>0.15</v>
      </c>
      <c r="G224" s="403"/>
      <c r="H224" s="403"/>
      <c r="I224" s="403"/>
      <c r="J224" s="403">
        <v>0.1</v>
      </c>
      <c r="K224" s="403">
        <v>0.1</v>
      </c>
      <c r="L224" s="403"/>
      <c r="M224" s="403">
        <v>0.05</v>
      </c>
      <c r="N224" s="210"/>
      <c r="O224" s="403"/>
      <c r="P224" s="403">
        <v>0.25</v>
      </c>
      <c r="Q224" s="403">
        <f>Q223+P224</f>
        <v>0.95000000000000007</v>
      </c>
      <c r="R224" s="403">
        <v>1</v>
      </c>
      <c r="S224" s="208">
        <v>0.95</v>
      </c>
      <c r="T224" s="209">
        <f>T223+S224</f>
        <v>0.95</v>
      </c>
      <c r="U224" s="5"/>
      <c r="V224" s="498"/>
      <c r="W224" s="5"/>
      <c r="Z224" s="7"/>
    </row>
    <row r="225" spans="2:26" ht="13.5" thickBot="1" x14ac:dyDescent="0.3">
      <c r="B225" s="562"/>
      <c r="C225" s="439" t="s">
        <v>309</v>
      </c>
      <c r="D225" s="440">
        <f>SUM(D221:D224)</f>
        <v>0</v>
      </c>
      <c r="E225" s="409">
        <f t="shared" ref="E225:M225" si="8">SUM(E221:E224)</f>
        <v>0</v>
      </c>
      <c r="F225" s="409">
        <f t="shared" si="8"/>
        <v>0.45000000000000007</v>
      </c>
      <c r="G225" s="409">
        <f t="shared" si="8"/>
        <v>0</v>
      </c>
      <c r="H225" s="409">
        <f t="shared" si="8"/>
        <v>0</v>
      </c>
      <c r="I225" s="409">
        <f t="shared" si="8"/>
        <v>0</v>
      </c>
      <c r="J225" s="409">
        <f t="shared" si="8"/>
        <v>0.4</v>
      </c>
      <c r="K225" s="409">
        <f t="shared" si="8"/>
        <v>0.4</v>
      </c>
      <c r="L225" s="409">
        <f t="shared" si="8"/>
        <v>0.2</v>
      </c>
      <c r="M225" s="441">
        <f t="shared" si="8"/>
        <v>0.2</v>
      </c>
      <c r="N225" s="408">
        <f>SUM(N221:N224)</f>
        <v>0</v>
      </c>
      <c r="O225" s="408">
        <f>SUM(O221:O224)</f>
        <v>0</v>
      </c>
      <c r="P225" s="492">
        <f>SUM(P221:P224)</f>
        <v>0.45</v>
      </c>
      <c r="Q225" s="409">
        <f>Q224</f>
        <v>0.95000000000000007</v>
      </c>
      <c r="R225" s="409">
        <f>SUM(R221:R224)</f>
        <v>1</v>
      </c>
      <c r="S225" s="409">
        <f>SUM(S221:S224)</f>
        <v>0.95</v>
      </c>
      <c r="T225" s="441">
        <f>T224</f>
        <v>0.95</v>
      </c>
      <c r="U225" s="5"/>
      <c r="V225" s="498"/>
      <c r="W225" s="5"/>
      <c r="Z225" s="7"/>
    </row>
    <row r="226" spans="2:26" x14ac:dyDescent="0.25">
      <c r="B226" s="561" t="s">
        <v>310</v>
      </c>
      <c r="C226" s="354" t="s">
        <v>311</v>
      </c>
      <c r="D226" s="207"/>
      <c r="E226" s="403"/>
      <c r="F226" s="403"/>
      <c r="G226" s="403"/>
      <c r="H226" s="208"/>
      <c r="I226" s="208"/>
      <c r="J226" s="208"/>
      <c r="K226" s="208"/>
      <c r="L226" s="208"/>
      <c r="M226" s="403"/>
      <c r="N226" s="210"/>
      <c r="O226" s="403"/>
      <c r="P226" s="403"/>
      <c r="Q226" s="403">
        <f>Q224+P226</f>
        <v>0.95000000000000007</v>
      </c>
      <c r="R226" s="403"/>
      <c r="S226" s="208"/>
      <c r="T226" s="209">
        <f>T224+S226</f>
        <v>0.95</v>
      </c>
      <c r="U226" s="5"/>
      <c r="V226" s="6"/>
      <c r="W226" s="5"/>
      <c r="Z226" s="7"/>
    </row>
    <row r="227" spans="2:26" x14ac:dyDescent="0.25">
      <c r="B227" s="561"/>
      <c r="C227" s="354" t="s">
        <v>312</v>
      </c>
      <c r="D227" s="207"/>
      <c r="E227" s="403"/>
      <c r="F227" s="403"/>
      <c r="G227" s="403"/>
      <c r="H227" s="208"/>
      <c r="I227" s="208"/>
      <c r="J227" s="208"/>
      <c r="K227" s="208"/>
      <c r="L227" s="208"/>
      <c r="M227" s="403"/>
      <c r="N227" s="210"/>
      <c r="O227" s="403"/>
      <c r="P227" s="403"/>
      <c r="Q227" s="403">
        <f>Q226+P227</f>
        <v>0.95000000000000007</v>
      </c>
      <c r="R227" s="403"/>
      <c r="S227" s="208"/>
      <c r="T227" s="209">
        <f>T226+S227</f>
        <v>0.95</v>
      </c>
      <c r="U227" s="5"/>
      <c r="V227" s="6"/>
      <c r="W227" s="5"/>
      <c r="Z227" s="7"/>
    </row>
    <row r="228" spans="2:26" x14ac:dyDescent="0.25">
      <c r="B228" s="561"/>
      <c r="C228" s="354" t="s">
        <v>313</v>
      </c>
      <c r="D228" s="207"/>
      <c r="E228" s="403"/>
      <c r="F228" s="403"/>
      <c r="G228" s="403"/>
      <c r="H228" s="208"/>
      <c r="I228" s="208"/>
      <c r="J228" s="208"/>
      <c r="K228" s="208"/>
      <c r="L228" s="208"/>
      <c r="M228" s="403"/>
      <c r="N228" s="210"/>
      <c r="O228" s="403"/>
      <c r="P228" s="403"/>
      <c r="Q228" s="403">
        <f>Q227+P228</f>
        <v>0.95000000000000007</v>
      </c>
      <c r="R228" s="403"/>
      <c r="S228" s="208"/>
      <c r="T228" s="209">
        <f>T227+S228</f>
        <v>0.95</v>
      </c>
      <c r="U228" s="5"/>
      <c r="V228" s="6"/>
      <c r="W228" s="5"/>
      <c r="Z228" s="7"/>
    </row>
    <row r="229" spans="2:26" x14ac:dyDescent="0.25">
      <c r="B229" s="561"/>
      <c r="C229" s="354" t="s">
        <v>314</v>
      </c>
      <c r="D229" s="207"/>
      <c r="E229" s="403"/>
      <c r="F229" s="403">
        <v>0.05</v>
      </c>
      <c r="G229" s="403"/>
      <c r="H229" s="208"/>
      <c r="I229" s="208"/>
      <c r="J229" s="208"/>
      <c r="K229" s="208"/>
      <c r="L229" s="208"/>
      <c r="M229" s="403"/>
      <c r="N229" s="210"/>
      <c r="O229" s="403"/>
      <c r="P229" s="403">
        <v>0.05</v>
      </c>
      <c r="Q229" s="403">
        <f>Q228+P229</f>
        <v>1</v>
      </c>
      <c r="R229" s="403"/>
      <c r="S229" s="208">
        <v>0.05</v>
      </c>
      <c r="T229" s="209">
        <f>T228+S229</f>
        <v>1</v>
      </c>
      <c r="U229" s="5"/>
      <c r="V229" s="6"/>
      <c r="W229" s="5"/>
      <c r="Z229" s="7"/>
    </row>
    <row r="230" spans="2:26" ht="13.5" thickBot="1" x14ac:dyDescent="0.3">
      <c r="B230" s="562"/>
      <c r="C230" s="439" t="s">
        <v>309</v>
      </c>
      <c r="D230" s="440">
        <f>SUM(D226:D229)</f>
        <v>0</v>
      </c>
      <c r="E230" s="409">
        <f t="shared" ref="E230:M230" si="9">SUM(E226:E229)</f>
        <v>0</v>
      </c>
      <c r="F230" s="409">
        <f t="shared" si="9"/>
        <v>0.05</v>
      </c>
      <c r="G230" s="409">
        <f t="shared" si="9"/>
        <v>0</v>
      </c>
      <c r="H230" s="409">
        <f t="shared" si="9"/>
        <v>0</v>
      </c>
      <c r="I230" s="409">
        <f t="shared" si="9"/>
        <v>0</v>
      </c>
      <c r="J230" s="409">
        <f t="shared" si="9"/>
        <v>0</v>
      </c>
      <c r="K230" s="409">
        <f t="shared" si="9"/>
        <v>0</v>
      </c>
      <c r="L230" s="409">
        <f t="shared" si="9"/>
        <v>0</v>
      </c>
      <c r="M230" s="441">
        <f t="shared" si="9"/>
        <v>0</v>
      </c>
      <c r="N230" s="408">
        <f>SUM(N226:N229)</f>
        <v>0</v>
      </c>
      <c r="O230" s="408">
        <f>SUM(O226:O229)</f>
        <v>0</v>
      </c>
      <c r="P230" s="492">
        <f>SUM(P226:P229)</f>
        <v>0.05</v>
      </c>
      <c r="Q230" s="409">
        <f>Q229</f>
        <v>1</v>
      </c>
      <c r="R230" s="409">
        <f>SUM(R226:R229)</f>
        <v>0</v>
      </c>
      <c r="S230" s="409">
        <f>SUM(S226:S229)</f>
        <v>0.05</v>
      </c>
      <c r="T230" s="441">
        <f>T229</f>
        <v>1</v>
      </c>
      <c r="U230" s="5"/>
      <c r="V230" s="6"/>
      <c r="W230" s="5"/>
      <c r="Z230" s="7"/>
    </row>
    <row r="231" spans="2:26" ht="13.5" thickBot="1" x14ac:dyDescent="0.3">
      <c r="B231" s="421" t="s">
        <v>36</v>
      </c>
      <c r="C231" s="422"/>
      <c r="D231" s="423">
        <f>SUM(D195,D200,D205,D210,D215,D220,D225,D230)</f>
        <v>1</v>
      </c>
      <c r="E231" s="423">
        <f t="shared" ref="E231:P231" si="10">SUM(E195,E200,E205,E210,E215,E220,E225,E230)</f>
        <v>0</v>
      </c>
      <c r="F231" s="423">
        <f t="shared" si="10"/>
        <v>1</v>
      </c>
      <c r="G231" s="423">
        <f t="shared" si="10"/>
        <v>0.99999999999999989</v>
      </c>
      <c r="H231" s="423">
        <f t="shared" si="10"/>
        <v>1</v>
      </c>
      <c r="I231" s="423">
        <f t="shared" si="10"/>
        <v>1</v>
      </c>
      <c r="J231" s="423">
        <f t="shared" si="10"/>
        <v>1</v>
      </c>
      <c r="K231" s="423">
        <f t="shared" si="10"/>
        <v>1</v>
      </c>
      <c r="L231" s="423">
        <f t="shared" si="10"/>
        <v>1</v>
      </c>
      <c r="M231" s="423">
        <f t="shared" si="10"/>
        <v>1</v>
      </c>
      <c r="N231" s="423">
        <f t="shared" si="10"/>
        <v>1</v>
      </c>
      <c r="O231" s="424">
        <f t="shared" si="10"/>
        <v>1</v>
      </c>
      <c r="P231" s="423">
        <f t="shared" si="10"/>
        <v>1</v>
      </c>
      <c r="Q231" s="425">
        <f>Q230</f>
        <v>1</v>
      </c>
      <c r="R231" s="423">
        <f t="shared" ref="R231:S231" si="11">SUM(R195,R200,R205,R210,R215,R220,R225,R230)</f>
        <v>1</v>
      </c>
      <c r="S231" s="423">
        <f t="shared" si="11"/>
        <v>1</v>
      </c>
      <c r="T231" s="426">
        <f>T230</f>
        <v>1</v>
      </c>
      <c r="V231" s="493"/>
      <c r="X231" s="494"/>
    </row>
    <row r="232" spans="2:26" x14ac:dyDescent="0.25">
      <c r="B232" s="218"/>
      <c r="D232" s="219"/>
      <c r="E232" s="219"/>
      <c r="F232" s="219"/>
      <c r="G232" s="219"/>
      <c r="H232" s="220"/>
    </row>
    <row r="233" spans="2:26" x14ac:dyDescent="0.25">
      <c r="B233" s="221" t="s">
        <v>315</v>
      </c>
      <c r="C233" s="222">
        <f>[1]CF!C46</f>
        <v>0</v>
      </c>
      <c r="E233" s="5"/>
      <c r="H233" s="27"/>
      <c r="P233" s="497"/>
    </row>
    <row r="234" spans="2:26" x14ac:dyDescent="0.25">
      <c r="E234" s="5"/>
    </row>
    <row r="235" spans="2:26" x14ac:dyDescent="0.25">
      <c r="B235" s="223" t="str">
        <f>B191</f>
        <v>Y2018</v>
      </c>
      <c r="C235" s="211"/>
      <c r="D235" s="212">
        <f>D195</f>
        <v>0</v>
      </c>
      <c r="E235" s="213">
        <f t="shared" ref="E235:T235" si="12">E195</f>
        <v>0</v>
      </c>
      <c r="F235" s="213">
        <f t="shared" si="12"/>
        <v>0</v>
      </c>
      <c r="G235" s="213">
        <f t="shared" si="12"/>
        <v>0</v>
      </c>
      <c r="H235" s="213">
        <f t="shared" si="12"/>
        <v>0</v>
      </c>
      <c r="I235" s="213">
        <f t="shared" si="12"/>
        <v>0</v>
      </c>
      <c r="J235" s="213">
        <f t="shared" si="12"/>
        <v>0</v>
      </c>
      <c r="K235" s="213">
        <f t="shared" si="12"/>
        <v>0</v>
      </c>
      <c r="L235" s="213">
        <f t="shared" si="12"/>
        <v>0</v>
      </c>
      <c r="M235" s="214">
        <f t="shared" si="12"/>
        <v>0</v>
      </c>
      <c r="N235" s="215">
        <f t="shared" si="12"/>
        <v>0</v>
      </c>
      <c r="O235" s="213">
        <f t="shared" si="12"/>
        <v>0</v>
      </c>
      <c r="P235" s="213">
        <f t="shared" si="12"/>
        <v>0</v>
      </c>
      <c r="Q235" s="213">
        <f t="shared" si="12"/>
        <v>0</v>
      </c>
      <c r="R235" s="213">
        <f t="shared" si="12"/>
        <v>0</v>
      </c>
      <c r="S235" s="213">
        <f t="shared" si="12"/>
        <v>0</v>
      </c>
      <c r="T235" s="216">
        <f t="shared" si="12"/>
        <v>0</v>
      </c>
      <c r="U235" s="5"/>
      <c r="V235" s="6"/>
      <c r="W235" s="5"/>
      <c r="Z235" s="7"/>
    </row>
    <row r="236" spans="2:26" x14ac:dyDescent="0.25">
      <c r="B236" s="223" t="str">
        <f>B196</f>
        <v>Y2019</v>
      </c>
      <c r="C236" s="211"/>
      <c r="D236" s="212">
        <f>D200</f>
        <v>0</v>
      </c>
      <c r="E236" s="213">
        <f t="shared" ref="E236:T236" si="13">E200</f>
        <v>0</v>
      </c>
      <c r="F236" s="213">
        <f t="shared" si="13"/>
        <v>0</v>
      </c>
      <c r="G236" s="213">
        <f t="shared" si="13"/>
        <v>0</v>
      </c>
      <c r="H236" s="213">
        <f t="shared" si="13"/>
        <v>0</v>
      </c>
      <c r="I236" s="213">
        <f t="shared" si="13"/>
        <v>0</v>
      </c>
      <c r="J236" s="213">
        <f t="shared" si="13"/>
        <v>0</v>
      </c>
      <c r="K236" s="213">
        <f t="shared" si="13"/>
        <v>0</v>
      </c>
      <c r="L236" s="213">
        <f t="shared" si="13"/>
        <v>0</v>
      </c>
      <c r="M236" s="214">
        <f t="shared" si="13"/>
        <v>0</v>
      </c>
      <c r="N236" s="215">
        <f t="shared" si="13"/>
        <v>0</v>
      </c>
      <c r="O236" s="213">
        <f t="shared" si="13"/>
        <v>0</v>
      </c>
      <c r="P236" s="213">
        <f t="shared" si="13"/>
        <v>0</v>
      </c>
      <c r="Q236" s="213">
        <f t="shared" si="13"/>
        <v>0</v>
      </c>
      <c r="R236" s="213">
        <f t="shared" si="13"/>
        <v>0</v>
      </c>
      <c r="S236" s="213">
        <f t="shared" si="13"/>
        <v>0</v>
      </c>
      <c r="T236" s="216">
        <f t="shared" si="13"/>
        <v>0</v>
      </c>
      <c r="U236" s="5"/>
      <c r="V236" s="6"/>
      <c r="W236" s="5"/>
      <c r="Z236" s="7"/>
    </row>
    <row r="237" spans="2:26" x14ac:dyDescent="0.25">
      <c r="B237" s="223" t="str">
        <f>B201</f>
        <v>Y2020</v>
      </c>
      <c r="C237" s="211"/>
      <c r="D237" s="212">
        <f>D205</f>
        <v>0.7</v>
      </c>
      <c r="E237" s="213">
        <f t="shared" ref="E237:T237" si="14">E205</f>
        <v>0</v>
      </c>
      <c r="F237" s="213">
        <f t="shared" si="14"/>
        <v>0</v>
      </c>
      <c r="G237" s="213">
        <f t="shared" si="14"/>
        <v>0</v>
      </c>
      <c r="H237" s="213">
        <f t="shared" si="14"/>
        <v>0</v>
      </c>
      <c r="I237" s="213">
        <f t="shared" si="14"/>
        <v>0</v>
      </c>
      <c r="J237" s="213">
        <f t="shared" si="14"/>
        <v>0</v>
      </c>
      <c r="K237" s="213">
        <f t="shared" si="14"/>
        <v>0</v>
      </c>
      <c r="L237" s="213">
        <f t="shared" si="14"/>
        <v>0</v>
      </c>
      <c r="M237" s="214">
        <f t="shared" si="14"/>
        <v>0</v>
      </c>
      <c r="N237" s="215">
        <f t="shared" si="14"/>
        <v>0</v>
      </c>
      <c r="O237" s="213">
        <f t="shared" si="14"/>
        <v>0</v>
      </c>
      <c r="P237" s="213">
        <f t="shared" si="14"/>
        <v>0</v>
      </c>
      <c r="Q237" s="213">
        <f t="shared" si="14"/>
        <v>0</v>
      </c>
      <c r="R237" s="213">
        <f t="shared" si="14"/>
        <v>0</v>
      </c>
      <c r="S237" s="213">
        <f t="shared" si="14"/>
        <v>0</v>
      </c>
      <c r="T237" s="216">
        <f t="shared" si="14"/>
        <v>0</v>
      </c>
      <c r="U237" s="5"/>
      <c r="V237" s="6"/>
      <c r="W237" s="5"/>
      <c r="Z237" s="7"/>
    </row>
    <row r="238" spans="2:26" x14ac:dyDescent="0.25">
      <c r="B238" s="223" t="str">
        <f>B206</f>
        <v>Y2021</v>
      </c>
      <c r="C238" s="211"/>
      <c r="D238" s="212">
        <f>D210</f>
        <v>9.1003254309783121E-2</v>
      </c>
      <c r="E238" s="213">
        <f t="shared" ref="E238:T238" si="15">E210</f>
        <v>0</v>
      </c>
      <c r="F238" s="213">
        <f t="shared" si="15"/>
        <v>0</v>
      </c>
      <c r="G238" s="213">
        <f t="shared" si="15"/>
        <v>0.99999999999999989</v>
      </c>
      <c r="H238" s="213">
        <f t="shared" si="15"/>
        <v>0.30000000000000004</v>
      </c>
      <c r="I238" s="213">
        <f t="shared" si="15"/>
        <v>0.8</v>
      </c>
      <c r="J238" s="213">
        <f t="shared" si="15"/>
        <v>0</v>
      </c>
      <c r="K238" s="213">
        <f t="shared" si="15"/>
        <v>0</v>
      </c>
      <c r="L238" s="213">
        <f t="shared" si="15"/>
        <v>0</v>
      </c>
      <c r="M238" s="214">
        <f t="shared" si="15"/>
        <v>0.1</v>
      </c>
      <c r="N238" s="215">
        <f t="shared" si="15"/>
        <v>0</v>
      </c>
      <c r="O238" s="213">
        <f t="shared" si="15"/>
        <v>0</v>
      </c>
      <c r="P238" s="213">
        <f t="shared" si="15"/>
        <v>0</v>
      </c>
      <c r="Q238" s="213">
        <f t="shared" si="15"/>
        <v>0</v>
      </c>
      <c r="R238" s="213">
        <f t="shared" si="15"/>
        <v>0</v>
      </c>
      <c r="S238" s="213">
        <f t="shared" si="15"/>
        <v>0</v>
      </c>
      <c r="T238" s="216">
        <f t="shared" si="15"/>
        <v>0</v>
      </c>
      <c r="U238" s="5"/>
      <c r="V238" s="6"/>
      <c r="W238" s="5"/>
      <c r="Z238" s="7"/>
    </row>
    <row r="239" spans="2:26" x14ac:dyDescent="0.25">
      <c r="B239" s="223" t="str">
        <f>B211</f>
        <v>Y2022</v>
      </c>
      <c r="C239" s="211"/>
      <c r="D239" s="212">
        <f>D215</f>
        <v>0</v>
      </c>
      <c r="E239" s="213">
        <f t="shared" ref="E239:T239" si="16">E215</f>
        <v>0</v>
      </c>
      <c r="F239" s="213">
        <f t="shared" si="16"/>
        <v>0.15000000000000002</v>
      </c>
      <c r="G239" s="213">
        <f t="shared" si="16"/>
        <v>0</v>
      </c>
      <c r="H239" s="213">
        <f t="shared" si="16"/>
        <v>0.7</v>
      </c>
      <c r="I239" s="213">
        <f t="shared" si="16"/>
        <v>0.2</v>
      </c>
      <c r="J239" s="213">
        <f t="shared" si="16"/>
        <v>0.2</v>
      </c>
      <c r="K239" s="213">
        <f t="shared" si="16"/>
        <v>0.2</v>
      </c>
      <c r="L239" s="213">
        <f t="shared" si="16"/>
        <v>0</v>
      </c>
      <c r="M239" s="214">
        <f t="shared" si="16"/>
        <v>0.30000000000000004</v>
      </c>
      <c r="N239" s="215">
        <f t="shared" si="16"/>
        <v>0.5</v>
      </c>
      <c r="O239" s="213">
        <f t="shared" si="16"/>
        <v>0.60000000000000009</v>
      </c>
      <c r="P239" s="213">
        <f t="shared" si="16"/>
        <v>0.2</v>
      </c>
      <c r="Q239" s="213">
        <f t="shared" si="16"/>
        <v>0.2</v>
      </c>
      <c r="R239" s="213">
        <f t="shared" si="16"/>
        <v>0</v>
      </c>
      <c r="S239" s="213">
        <f t="shared" si="16"/>
        <v>0</v>
      </c>
      <c r="T239" s="216">
        <f t="shared" si="16"/>
        <v>0</v>
      </c>
      <c r="U239" s="5"/>
      <c r="V239" s="6"/>
      <c r="W239" s="5"/>
      <c r="Z239" s="7"/>
    </row>
    <row r="240" spans="2:26" x14ac:dyDescent="0.25">
      <c r="B240" s="223" t="str">
        <f>B216</f>
        <v>Y2023</v>
      </c>
      <c r="C240" s="211"/>
      <c r="D240" s="212">
        <f>D220</f>
        <v>0.20899674569021692</v>
      </c>
      <c r="E240" s="213">
        <f t="shared" ref="E240:T240" si="17">E220</f>
        <v>0</v>
      </c>
      <c r="F240" s="213">
        <f t="shared" si="17"/>
        <v>0.35</v>
      </c>
      <c r="G240" s="213">
        <f t="shared" si="17"/>
        <v>0</v>
      </c>
      <c r="H240" s="213">
        <f t="shared" si="17"/>
        <v>0</v>
      </c>
      <c r="I240" s="213">
        <f t="shared" si="17"/>
        <v>0</v>
      </c>
      <c r="J240" s="213">
        <f t="shared" si="17"/>
        <v>0.4</v>
      </c>
      <c r="K240" s="213">
        <f t="shared" si="17"/>
        <v>0.4</v>
      </c>
      <c r="L240" s="213">
        <f t="shared" si="17"/>
        <v>0.8</v>
      </c>
      <c r="M240" s="214">
        <f t="shared" si="17"/>
        <v>0.4</v>
      </c>
      <c r="N240" s="215">
        <f t="shared" si="17"/>
        <v>0.5</v>
      </c>
      <c r="O240" s="213">
        <f t="shared" si="17"/>
        <v>0.4</v>
      </c>
      <c r="P240" s="213">
        <f t="shared" si="17"/>
        <v>0.30000000000000004</v>
      </c>
      <c r="Q240" s="213">
        <f t="shared" si="17"/>
        <v>0.5</v>
      </c>
      <c r="R240" s="213">
        <f t="shared" si="17"/>
        <v>0</v>
      </c>
      <c r="S240" s="213">
        <f t="shared" si="17"/>
        <v>0</v>
      </c>
      <c r="T240" s="216">
        <f t="shared" si="17"/>
        <v>0</v>
      </c>
      <c r="U240" s="5"/>
      <c r="V240" s="6"/>
      <c r="W240" s="5"/>
      <c r="Z240" s="7"/>
    </row>
    <row r="241" spans="2:26" x14ac:dyDescent="0.25">
      <c r="B241" s="223" t="str">
        <f>B221</f>
        <v>Y2024</v>
      </c>
      <c r="C241" s="211"/>
      <c r="D241" s="212">
        <f t="shared" ref="D241:T241" si="18">D225</f>
        <v>0</v>
      </c>
      <c r="E241" s="213">
        <f t="shared" si="18"/>
        <v>0</v>
      </c>
      <c r="F241" s="213">
        <f t="shared" si="18"/>
        <v>0.45000000000000007</v>
      </c>
      <c r="G241" s="213">
        <f t="shared" si="18"/>
        <v>0</v>
      </c>
      <c r="H241" s="213">
        <f t="shared" si="18"/>
        <v>0</v>
      </c>
      <c r="I241" s="213">
        <f t="shared" si="18"/>
        <v>0</v>
      </c>
      <c r="J241" s="213">
        <f t="shared" si="18"/>
        <v>0.4</v>
      </c>
      <c r="K241" s="213">
        <f t="shared" si="18"/>
        <v>0.4</v>
      </c>
      <c r="L241" s="213">
        <f t="shared" si="18"/>
        <v>0.2</v>
      </c>
      <c r="M241" s="214">
        <f t="shared" si="18"/>
        <v>0.2</v>
      </c>
      <c r="N241" s="215">
        <f t="shared" si="18"/>
        <v>0</v>
      </c>
      <c r="O241" s="213">
        <f t="shared" si="18"/>
        <v>0</v>
      </c>
      <c r="P241" s="213">
        <f t="shared" si="18"/>
        <v>0.45</v>
      </c>
      <c r="Q241" s="213">
        <f t="shared" si="18"/>
        <v>0.95000000000000007</v>
      </c>
      <c r="R241" s="213">
        <f t="shared" si="18"/>
        <v>1</v>
      </c>
      <c r="S241" s="213">
        <f t="shared" si="18"/>
        <v>0.95</v>
      </c>
      <c r="T241" s="216">
        <f t="shared" si="18"/>
        <v>0.95</v>
      </c>
      <c r="U241" s="5"/>
      <c r="V241" s="6"/>
      <c r="W241" s="5"/>
      <c r="Z241" s="7"/>
    </row>
    <row r="242" spans="2:26" ht="13.5" thickBot="1" x14ac:dyDescent="0.3">
      <c r="B242" s="224" t="s">
        <v>310</v>
      </c>
      <c r="C242" s="217"/>
      <c r="D242" s="212">
        <f>D$230</f>
        <v>0</v>
      </c>
      <c r="E242" s="212">
        <f t="shared" ref="E242:T242" si="19">E$230</f>
        <v>0</v>
      </c>
      <c r="F242" s="212">
        <f t="shared" si="19"/>
        <v>0.05</v>
      </c>
      <c r="G242" s="212">
        <f t="shared" si="19"/>
        <v>0</v>
      </c>
      <c r="H242" s="212">
        <f t="shared" si="19"/>
        <v>0</v>
      </c>
      <c r="I242" s="212">
        <f t="shared" si="19"/>
        <v>0</v>
      </c>
      <c r="J242" s="212">
        <f t="shared" si="19"/>
        <v>0</v>
      </c>
      <c r="K242" s="212">
        <f t="shared" si="19"/>
        <v>0</v>
      </c>
      <c r="L242" s="212">
        <f t="shared" si="19"/>
        <v>0</v>
      </c>
      <c r="M242" s="212">
        <f t="shared" si="19"/>
        <v>0</v>
      </c>
      <c r="N242" s="212">
        <f t="shared" si="19"/>
        <v>0</v>
      </c>
      <c r="O242" s="212">
        <f t="shared" si="19"/>
        <v>0</v>
      </c>
      <c r="P242" s="212">
        <f t="shared" si="19"/>
        <v>0.05</v>
      </c>
      <c r="Q242" s="212">
        <f t="shared" si="19"/>
        <v>1</v>
      </c>
      <c r="R242" s="212">
        <f t="shared" si="19"/>
        <v>0</v>
      </c>
      <c r="S242" s="212">
        <f t="shared" si="19"/>
        <v>0.05</v>
      </c>
      <c r="T242" s="212">
        <f t="shared" si="19"/>
        <v>1</v>
      </c>
      <c r="U242" s="5"/>
      <c r="V242" s="6"/>
      <c r="W242" s="5"/>
      <c r="Z242" s="7"/>
    </row>
    <row r="243" spans="2:26" ht="13.5" thickTop="1" x14ac:dyDescent="0.25">
      <c r="B243" s="218"/>
      <c r="D243" s="219">
        <f>SUM(D235:D241)</f>
        <v>1</v>
      </c>
      <c r="E243" s="219">
        <f t="shared" ref="E243:T243" si="20">SUM(E235:E241)</f>
        <v>0</v>
      </c>
      <c r="F243" s="219">
        <f t="shared" si="20"/>
        <v>0.95000000000000007</v>
      </c>
      <c r="G243" s="219">
        <f t="shared" si="20"/>
        <v>0.99999999999999989</v>
      </c>
      <c r="H243" s="219">
        <f t="shared" si="20"/>
        <v>1</v>
      </c>
      <c r="I243" s="219">
        <f t="shared" si="20"/>
        <v>1</v>
      </c>
      <c r="J243" s="219">
        <f t="shared" si="20"/>
        <v>1</v>
      </c>
      <c r="K243" s="219">
        <f t="shared" si="20"/>
        <v>1</v>
      </c>
      <c r="L243" s="219">
        <f t="shared" si="20"/>
        <v>1</v>
      </c>
      <c r="M243" s="219">
        <f t="shared" si="20"/>
        <v>1</v>
      </c>
      <c r="N243" s="219">
        <f t="shared" si="20"/>
        <v>1</v>
      </c>
      <c r="O243" s="219">
        <f t="shared" si="20"/>
        <v>1</v>
      </c>
      <c r="P243" s="219">
        <f t="shared" si="20"/>
        <v>0.95</v>
      </c>
      <c r="Q243" s="219">
        <f t="shared" si="20"/>
        <v>1.65</v>
      </c>
      <c r="R243" s="219">
        <f t="shared" si="20"/>
        <v>1</v>
      </c>
      <c r="S243" s="219">
        <f t="shared" si="20"/>
        <v>0.95</v>
      </c>
      <c r="T243" s="219">
        <f t="shared" si="20"/>
        <v>0.95</v>
      </c>
    </row>
    <row r="244" spans="2:26" x14ac:dyDescent="0.25">
      <c r="E244" s="5"/>
    </row>
    <row r="245" spans="2:26" x14ac:dyDescent="0.25">
      <c r="E245" s="5"/>
    </row>
    <row r="246" spans="2:26" x14ac:dyDescent="0.25">
      <c r="E246" s="5"/>
    </row>
    <row r="247" spans="2:26" x14ac:dyDescent="0.25">
      <c r="E247" s="5"/>
    </row>
    <row r="248" spans="2:26" x14ac:dyDescent="0.25">
      <c r="E248" s="5"/>
    </row>
    <row r="249" spans="2:26" x14ac:dyDescent="0.25">
      <c r="E249" s="5"/>
    </row>
    <row r="250" spans="2:26" x14ac:dyDescent="0.25">
      <c r="E250" s="5"/>
    </row>
    <row r="251" spans="2:26" s="1" customFormat="1" x14ac:dyDescent="0.25">
      <c r="D251" s="225"/>
      <c r="E251" s="2"/>
      <c r="O251" s="233"/>
      <c r="U251" s="3"/>
      <c r="W251" s="4"/>
      <c r="X251" s="4"/>
      <c r="Y251" s="4"/>
    </row>
    <row r="252" spans="2:26" s="1" customFormat="1" x14ac:dyDescent="0.25">
      <c r="D252" s="225"/>
      <c r="E252" s="2"/>
      <c r="O252" s="233"/>
      <c r="U252" s="3"/>
      <c r="W252" s="4"/>
      <c r="X252" s="4"/>
      <c r="Y252" s="4"/>
    </row>
    <row r="253" spans="2:26" s="228" customFormat="1" x14ac:dyDescent="0.25">
      <c r="D253" s="226"/>
      <c r="E253" s="227"/>
      <c r="U253" s="229"/>
      <c r="W253" s="230"/>
      <c r="X253" s="230"/>
      <c r="Y253" s="230"/>
    </row>
    <row r="254" spans="2:26" s="228" customFormat="1" x14ac:dyDescent="0.25">
      <c r="D254" s="226"/>
      <c r="E254" s="227"/>
      <c r="U254" s="229"/>
      <c r="W254" s="230"/>
      <c r="X254" s="230"/>
      <c r="Y254" s="230"/>
    </row>
    <row r="255" spans="2:26" s="1" customFormat="1" x14ac:dyDescent="0.25">
      <c r="D255" s="225"/>
      <c r="E255" s="2"/>
      <c r="O255" s="233"/>
      <c r="U255" s="3"/>
      <c r="W255" s="4"/>
      <c r="X255" s="4"/>
      <c r="Y255" s="4"/>
    </row>
    <row r="256" spans="2:26" x14ac:dyDescent="0.25">
      <c r="D256" s="231"/>
    </row>
    <row r="257" spans="4:4" x14ac:dyDescent="0.25">
      <c r="D257" s="231"/>
    </row>
    <row r="258" spans="4:4" x14ac:dyDescent="0.25">
      <c r="D258" s="231"/>
    </row>
    <row r="259" spans="4:4" x14ac:dyDescent="0.25">
      <c r="D259" s="231"/>
    </row>
    <row r="260" spans="4:4" x14ac:dyDescent="0.25">
      <c r="D260" s="231"/>
    </row>
    <row r="261" spans="4:4" x14ac:dyDescent="0.25">
      <c r="D261" s="231"/>
    </row>
  </sheetData>
  <mergeCells count="9">
    <mergeCell ref="V60:V178"/>
    <mergeCell ref="B221:B225"/>
    <mergeCell ref="B226:B230"/>
    <mergeCell ref="B191:B195"/>
    <mergeCell ref="B196:B200"/>
    <mergeCell ref="B201:B205"/>
    <mergeCell ref="B206:B210"/>
    <mergeCell ref="B211:B215"/>
    <mergeCell ref="B216:B220"/>
  </mergeCells>
  <phoneticPr fontId="38" type="noConversion"/>
  <dataValidations count="2">
    <dataValidation type="list" allowBlank="1" showInputMessage="1" showErrorMessage="1" sqref="F40:F41" xr:uid="{8FA57EF5-FE94-4200-831F-674B989AA7D6}">
      <formula1>"Hoàn thiện full, Hoàn thiện căn bản, Giao thô"</formula1>
    </dataValidation>
    <dataValidation type="list" allowBlank="1" showInputMessage="1" showErrorMessage="1" sqref="F39 F52" xr:uid="{2C75E4CF-22B1-4CF8-A383-0529FB2D8C2F}">
      <formula1>"A+, A, B+, B, C"</formula1>
    </dataValidation>
  </dataValidations>
  <pageMargins left="0.7" right="0.7" top="0.75" bottom="0.75" header="0.3" footer="0.3"/>
  <pageSetup paperSize="8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F55F-318A-4043-AFA5-B31E9563CAAE}">
  <sheetPr>
    <tabColor rgb="FF92D050"/>
    <pageSetUpPr fitToPage="1"/>
  </sheetPr>
  <dimension ref="B1:AR73"/>
  <sheetViews>
    <sheetView showGridLines="0" tabSelected="1" zoomScale="80" zoomScaleNormal="80" zoomScaleSheetLayoutView="25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O42" sqref="O42"/>
    </sheetView>
  </sheetViews>
  <sheetFormatPr defaultColWidth="9.140625" defaultRowHeight="12.75" x14ac:dyDescent="0.25"/>
  <cols>
    <col min="1" max="1" width="2.28515625" style="5" customWidth="1"/>
    <col min="2" max="2" width="51.5703125" style="5" customWidth="1"/>
    <col min="3" max="3" width="13.42578125" style="5" customWidth="1"/>
    <col min="4" max="5" width="8.5703125" style="5" customWidth="1"/>
    <col min="6" max="6" width="9.85546875" style="5" customWidth="1"/>
    <col min="7" max="7" width="9.42578125" style="5" customWidth="1"/>
    <col min="8" max="8" width="9.5703125" style="5" customWidth="1"/>
    <col min="9" max="9" width="9.140625" style="5" customWidth="1"/>
    <col min="10" max="10" width="8.5703125" style="5" customWidth="1"/>
    <col min="11" max="11" width="10.7109375" style="5" customWidth="1"/>
    <col min="12" max="12" width="9.7109375" style="228" customWidth="1"/>
    <col min="13" max="13" width="9.7109375" style="5" customWidth="1"/>
    <col min="14" max="14" width="11.85546875" style="5" customWidth="1"/>
    <col min="15" max="15" width="11.140625" style="5" customWidth="1"/>
    <col min="16" max="16" width="11.28515625" style="5" customWidth="1"/>
    <col min="17" max="17" width="13" style="5" customWidth="1"/>
    <col min="18" max="20" width="9.7109375" style="5" customWidth="1"/>
    <col min="21" max="21" width="11.28515625" style="5" customWidth="1"/>
    <col min="22" max="22" width="11.85546875" style="5" customWidth="1"/>
    <col min="23" max="23" width="14.28515625" style="5" customWidth="1"/>
    <col min="24" max="24" width="11.7109375" style="5" customWidth="1"/>
    <col min="25" max="25" width="12.42578125" style="5" customWidth="1"/>
    <col min="26" max="30" width="9.7109375" style="5" customWidth="1"/>
    <col min="31" max="31" width="13.85546875" style="5" customWidth="1"/>
    <col min="32" max="35" width="9.7109375" style="5" customWidth="1"/>
    <col min="36" max="36" width="3.42578125" style="5" customWidth="1"/>
    <col min="37" max="16384" width="9.140625" style="5"/>
  </cols>
  <sheetData>
    <row r="1" spans="2:43" x14ac:dyDescent="0.25">
      <c r="D1" s="232"/>
      <c r="E1" s="232" t="s">
        <v>379</v>
      </c>
      <c r="F1" s="232"/>
      <c r="G1" s="232"/>
      <c r="H1" s="232"/>
      <c r="I1" s="232"/>
      <c r="J1" s="232"/>
      <c r="K1" s="232"/>
      <c r="L1" s="338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</row>
    <row r="2" spans="2:43" x14ac:dyDescent="0.25">
      <c r="B2" s="233" t="s">
        <v>316</v>
      </c>
      <c r="C2" s="234"/>
      <c r="D2" s="235"/>
      <c r="E2" s="235"/>
      <c r="F2" s="235"/>
      <c r="G2" s="443"/>
      <c r="H2" s="235"/>
      <c r="I2" s="235"/>
      <c r="J2" s="235"/>
      <c r="K2" s="235"/>
      <c r="L2" s="443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6"/>
      <c r="AK2" s="236"/>
      <c r="AL2" s="236"/>
      <c r="AM2" s="236"/>
      <c r="AN2" s="236"/>
      <c r="AO2" s="236"/>
      <c r="AP2" s="236"/>
      <c r="AQ2" s="236"/>
    </row>
    <row r="3" spans="2:43" x14ac:dyDescent="0.25">
      <c r="B3" s="237" t="s">
        <v>317</v>
      </c>
      <c r="C3" s="237"/>
      <c r="D3" s="238">
        <v>43131</v>
      </c>
      <c r="E3" s="239">
        <f>D3+90</f>
        <v>43221</v>
      </c>
      <c r="F3" s="239">
        <f t="shared" ref="F3:U3" si="0">E3+90</f>
        <v>43311</v>
      </c>
      <c r="G3" s="240">
        <f>F3+90</f>
        <v>43401</v>
      </c>
      <c r="H3" s="239">
        <f>G3+90</f>
        <v>43491</v>
      </c>
      <c r="I3" s="239">
        <f t="shared" si="0"/>
        <v>43581</v>
      </c>
      <c r="J3" s="239">
        <f t="shared" si="0"/>
        <v>43671</v>
      </c>
      <c r="K3" s="239">
        <f t="shared" si="0"/>
        <v>43761</v>
      </c>
      <c r="L3" s="239">
        <f t="shared" si="0"/>
        <v>43851</v>
      </c>
      <c r="M3" s="239">
        <f t="shared" si="0"/>
        <v>43941</v>
      </c>
      <c r="N3" s="239">
        <f t="shared" si="0"/>
        <v>44031</v>
      </c>
      <c r="O3" s="240">
        <f t="shared" si="0"/>
        <v>44121</v>
      </c>
      <c r="P3" s="239">
        <f t="shared" si="0"/>
        <v>44211</v>
      </c>
      <c r="Q3" s="239">
        <f t="shared" si="0"/>
        <v>44301</v>
      </c>
      <c r="R3" s="239">
        <f t="shared" si="0"/>
        <v>44391</v>
      </c>
      <c r="S3" s="239">
        <f t="shared" si="0"/>
        <v>44481</v>
      </c>
      <c r="T3" s="238">
        <f t="shared" si="0"/>
        <v>44571</v>
      </c>
      <c r="U3" s="239">
        <f t="shared" si="0"/>
        <v>44661</v>
      </c>
      <c r="V3" s="239">
        <f>U3+90</f>
        <v>44751</v>
      </c>
      <c r="W3" s="241">
        <f>V3+90</f>
        <v>44841</v>
      </c>
      <c r="X3" s="238">
        <f t="shared" ref="X3:AA3" si="1">W3+90</f>
        <v>44931</v>
      </c>
      <c r="Y3" s="239">
        <f t="shared" si="1"/>
        <v>45021</v>
      </c>
      <c r="Z3" s="239">
        <f t="shared" si="1"/>
        <v>45111</v>
      </c>
      <c r="AA3" s="241">
        <f t="shared" si="1"/>
        <v>45201</v>
      </c>
      <c r="AB3" s="238">
        <f>AA3+100</f>
        <v>45301</v>
      </c>
      <c r="AC3" s="239">
        <f t="shared" ref="AC3:AE3" si="2">AB3+90</f>
        <v>45391</v>
      </c>
      <c r="AD3" s="239">
        <f t="shared" si="2"/>
        <v>45481</v>
      </c>
      <c r="AE3" s="350">
        <f t="shared" si="2"/>
        <v>45571</v>
      </c>
      <c r="AF3" s="238">
        <f>AE3+100</f>
        <v>45671</v>
      </c>
      <c r="AG3" s="239">
        <f t="shared" ref="AG3:AI3" si="3">AF3+90</f>
        <v>45761</v>
      </c>
      <c r="AH3" s="239">
        <f t="shared" si="3"/>
        <v>45851</v>
      </c>
      <c r="AI3" s="241">
        <f t="shared" si="3"/>
        <v>45941</v>
      </c>
      <c r="AJ3" s="232"/>
      <c r="AK3" s="232"/>
      <c r="AL3" s="232"/>
      <c r="AM3" s="232"/>
      <c r="AN3" s="232"/>
      <c r="AO3" s="232"/>
      <c r="AP3" s="232"/>
      <c r="AQ3" s="232"/>
    </row>
    <row r="4" spans="2:43" s="1" customFormat="1" x14ac:dyDescent="0.25">
      <c r="B4" s="242" t="s">
        <v>318</v>
      </c>
      <c r="C4" s="243" t="s">
        <v>319</v>
      </c>
      <c r="D4" s="570" t="s">
        <v>356</v>
      </c>
      <c r="E4" s="571"/>
      <c r="F4" s="571"/>
      <c r="G4" s="572"/>
      <c r="H4" s="571" t="s">
        <v>279</v>
      </c>
      <c r="I4" s="571"/>
      <c r="J4" s="571"/>
      <c r="K4" s="571"/>
      <c r="L4" s="568" t="s">
        <v>284</v>
      </c>
      <c r="M4" s="569"/>
      <c r="N4" s="569"/>
      <c r="O4" s="573"/>
      <c r="P4" s="574" t="s">
        <v>289</v>
      </c>
      <c r="Q4" s="569"/>
      <c r="R4" s="569"/>
      <c r="S4" s="575"/>
      <c r="T4" s="568" t="s">
        <v>294</v>
      </c>
      <c r="U4" s="569"/>
      <c r="V4" s="569"/>
      <c r="W4" s="569"/>
      <c r="X4" s="568" t="s">
        <v>299</v>
      </c>
      <c r="Y4" s="569"/>
      <c r="Z4" s="569"/>
      <c r="AA4" s="569"/>
      <c r="AB4" s="568" t="s">
        <v>304</v>
      </c>
      <c r="AC4" s="569"/>
      <c r="AD4" s="569"/>
      <c r="AE4" s="569"/>
      <c r="AF4" s="568" t="s">
        <v>310</v>
      </c>
      <c r="AG4" s="569"/>
      <c r="AH4" s="569"/>
      <c r="AI4" s="569"/>
      <c r="AJ4" s="244"/>
      <c r="AK4" s="244"/>
      <c r="AL4" s="244"/>
      <c r="AM4" s="244"/>
      <c r="AN4" s="244"/>
      <c r="AO4" s="244"/>
      <c r="AP4" s="244"/>
      <c r="AQ4" s="244"/>
    </row>
    <row r="5" spans="2:43" ht="13.5" thickBot="1" x14ac:dyDescent="0.3">
      <c r="C5" s="234"/>
      <c r="D5" s="235" t="s">
        <v>375</v>
      </c>
      <c r="E5" s="235" t="s">
        <v>376</v>
      </c>
      <c r="F5" s="235" t="s">
        <v>377</v>
      </c>
      <c r="G5" s="235" t="s">
        <v>378</v>
      </c>
      <c r="H5" s="235" t="s">
        <v>280</v>
      </c>
      <c r="I5" s="235" t="s">
        <v>281</v>
      </c>
      <c r="J5" s="235" t="s">
        <v>282</v>
      </c>
      <c r="K5" s="235" t="s">
        <v>283</v>
      </c>
      <c r="L5" s="235" t="s">
        <v>285</v>
      </c>
      <c r="M5" s="235" t="s">
        <v>286</v>
      </c>
      <c r="N5" s="235" t="s">
        <v>287</v>
      </c>
      <c r="O5" s="235" t="s">
        <v>288</v>
      </c>
      <c r="P5" s="235" t="s">
        <v>290</v>
      </c>
      <c r="Q5" s="235" t="s">
        <v>291</v>
      </c>
      <c r="R5" s="235" t="s">
        <v>292</v>
      </c>
      <c r="S5" s="235" t="s">
        <v>293</v>
      </c>
      <c r="T5" s="245" t="s">
        <v>295</v>
      </c>
      <c r="U5" s="487" t="s">
        <v>296</v>
      </c>
      <c r="V5" s="235" t="s">
        <v>297</v>
      </c>
      <c r="W5" s="235" t="s">
        <v>298</v>
      </c>
      <c r="X5" s="245" t="s">
        <v>300</v>
      </c>
      <c r="Y5" s="235" t="s">
        <v>301</v>
      </c>
      <c r="Z5" s="235" t="s">
        <v>302</v>
      </c>
      <c r="AA5" s="235" t="s">
        <v>303</v>
      </c>
      <c r="AB5" s="245" t="s">
        <v>305</v>
      </c>
      <c r="AC5" s="235" t="s">
        <v>306</v>
      </c>
      <c r="AD5" s="235" t="s">
        <v>307</v>
      </c>
      <c r="AE5" s="502" t="s">
        <v>308</v>
      </c>
      <c r="AF5" s="245" t="s">
        <v>311</v>
      </c>
      <c r="AG5" s="235" t="s">
        <v>312</v>
      </c>
      <c r="AH5" s="235" t="s">
        <v>313</v>
      </c>
      <c r="AI5" s="235" t="s">
        <v>314</v>
      </c>
      <c r="AJ5" s="236"/>
      <c r="AK5" s="236"/>
      <c r="AL5" s="236"/>
      <c r="AM5" s="236"/>
      <c r="AN5" s="236"/>
      <c r="AO5" s="236"/>
      <c r="AP5" s="236"/>
      <c r="AQ5" s="236"/>
    </row>
    <row r="6" spans="2:43" ht="13.5" thickBot="1" x14ac:dyDescent="0.3">
      <c r="B6" s="454" t="s">
        <v>320</v>
      </c>
      <c r="C6" s="247"/>
      <c r="D6" s="248"/>
      <c r="E6" s="249"/>
      <c r="F6" s="249"/>
      <c r="G6" s="449"/>
      <c r="H6" s="249"/>
      <c r="I6" s="249"/>
      <c r="J6" s="249"/>
      <c r="K6" s="249"/>
      <c r="L6" s="339"/>
      <c r="M6" s="249"/>
      <c r="N6" s="249"/>
      <c r="O6" s="250"/>
      <c r="P6" s="249"/>
      <c r="Q6" s="249" t="s">
        <v>321</v>
      </c>
      <c r="R6" s="249"/>
      <c r="S6" s="249"/>
      <c r="T6" s="248"/>
      <c r="U6" s="249"/>
      <c r="V6" s="249"/>
      <c r="W6" s="251"/>
      <c r="X6" s="248"/>
      <c r="Y6" s="249"/>
      <c r="Z6" s="249"/>
      <c r="AA6" s="251"/>
      <c r="AB6" s="248"/>
      <c r="AC6" s="249"/>
      <c r="AD6" s="249"/>
      <c r="AE6" s="251"/>
      <c r="AF6" s="248"/>
      <c r="AG6" s="249"/>
      <c r="AH6" s="249"/>
      <c r="AI6" s="250"/>
      <c r="AJ6" s="236"/>
      <c r="AK6" s="236"/>
      <c r="AL6" s="236"/>
      <c r="AM6" s="236"/>
      <c r="AN6" s="236"/>
      <c r="AO6" s="236"/>
      <c r="AP6" s="236"/>
      <c r="AQ6" s="236"/>
    </row>
    <row r="7" spans="2:43" x14ac:dyDescent="0.25">
      <c r="B7" s="455" t="s">
        <v>322</v>
      </c>
      <c r="C7" s="252"/>
      <c r="D7" s="253"/>
      <c r="E7" s="456"/>
      <c r="F7" s="456"/>
      <c r="G7" s="450"/>
      <c r="H7" s="456"/>
      <c r="I7" s="456"/>
      <c r="J7" s="456"/>
      <c r="K7" s="456"/>
      <c r="L7" s="340"/>
      <c r="M7" s="456"/>
      <c r="N7" s="456"/>
      <c r="O7" s="254"/>
      <c r="P7" s="456"/>
      <c r="Q7" s="456"/>
      <c r="R7" s="456"/>
      <c r="S7" s="456"/>
      <c r="T7" s="253"/>
      <c r="U7" s="456"/>
      <c r="V7" s="456"/>
      <c r="W7" s="255"/>
      <c r="X7" s="253"/>
      <c r="Y7" s="456"/>
      <c r="Z7" s="456"/>
      <c r="AA7" s="255"/>
      <c r="AB7" s="253"/>
      <c r="AC7" s="456"/>
      <c r="AD7" s="456"/>
      <c r="AE7" s="255"/>
      <c r="AF7" s="253"/>
      <c r="AG7" s="456"/>
      <c r="AH7" s="456"/>
      <c r="AI7" s="545"/>
      <c r="AJ7" s="236"/>
      <c r="AK7" s="236"/>
      <c r="AL7" s="236"/>
      <c r="AM7" s="236"/>
      <c r="AN7" s="236"/>
      <c r="AO7" s="236"/>
      <c r="AP7" s="236"/>
      <c r="AQ7" s="236"/>
    </row>
    <row r="8" spans="2:43" x14ac:dyDescent="0.25">
      <c r="B8" s="457" t="s">
        <v>323</v>
      </c>
      <c r="C8" s="458"/>
      <c r="D8" s="486">
        <f>Assumptions!$F$42</f>
        <v>35</v>
      </c>
      <c r="E8" s="486">
        <f>Assumptions!$F$42</f>
        <v>35</v>
      </c>
      <c r="F8" s="486">
        <f>Assumptions!$F$42</f>
        <v>35</v>
      </c>
      <c r="G8" s="486">
        <f>Assumptions!$F$42</f>
        <v>35</v>
      </c>
      <c r="H8" s="486">
        <f>Assumptions!$F$42</f>
        <v>35</v>
      </c>
      <c r="I8" s="486">
        <f>Assumptions!$F$42</f>
        <v>35</v>
      </c>
      <c r="J8" s="486">
        <f>Assumptions!$F$42</f>
        <v>35</v>
      </c>
      <c r="K8" s="486">
        <f>Assumptions!$F$42</f>
        <v>35</v>
      </c>
      <c r="L8" s="486">
        <f>Assumptions!$F$42</f>
        <v>35</v>
      </c>
      <c r="M8" s="486">
        <f>Assumptions!$F$42</f>
        <v>35</v>
      </c>
      <c r="N8" s="486">
        <f>Assumptions!$F$42</f>
        <v>35</v>
      </c>
      <c r="O8" s="486">
        <f>Assumptions!$F$42</f>
        <v>35</v>
      </c>
      <c r="P8" s="486">
        <f>Assumptions!$F$42</f>
        <v>35</v>
      </c>
      <c r="Q8" s="486">
        <f>Assumptions!$F$42</f>
        <v>35</v>
      </c>
      <c r="R8" s="486">
        <f>Assumptions!$F$42</f>
        <v>35</v>
      </c>
      <c r="S8" s="486">
        <f>Assumptions!$F$42</f>
        <v>35</v>
      </c>
      <c r="T8" s="486">
        <f>Assumptions!$F$42</f>
        <v>35</v>
      </c>
      <c r="U8" s="486">
        <f>Assumptions!$F$42</f>
        <v>35</v>
      </c>
      <c r="V8" s="486">
        <f>Assumptions!$F$42</f>
        <v>35</v>
      </c>
      <c r="W8" s="486">
        <f>Assumptions!$F$42</f>
        <v>35</v>
      </c>
      <c r="X8" s="486">
        <f>Assumptions!$F$42</f>
        <v>35</v>
      </c>
      <c r="Y8" s="486">
        <f>Assumptions!$F$42</f>
        <v>35</v>
      </c>
      <c r="Z8" s="486">
        <f>Assumptions!$F$42</f>
        <v>35</v>
      </c>
      <c r="AA8" s="486">
        <f>Assumptions!$F$42</f>
        <v>35</v>
      </c>
      <c r="AB8" s="486">
        <f>Assumptions!$F$42</f>
        <v>35</v>
      </c>
      <c r="AC8" s="486">
        <f>Assumptions!$F$42</f>
        <v>35</v>
      </c>
      <c r="AD8" s="486">
        <f>Assumptions!$F$42</f>
        <v>35</v>
      </c>
      <c r="AE8" s="486">
        <f>Assumptions!$F$42</f>
        <v>35</v>
      </c>
      <c r="AF8" s="486">
        <f>Assumptions!$F$42</f>
        <v>35</v>
      </c>
      <c r="AG8" s="486">
        <f>Assumptions!$F$42</f>
        <v>35</v>
      </c>
      <c r="AH8" s="486">
        <f>Assumptions!$F$42</f>
        <v>35</v>
      </c>
      <c r="AI8" s="546">
        <f>Assumptions!$F$42</f>
        <v>35</v>
      </c>
      <c r="AJ8" s="236"/>
      <c r="AK8" s="236"/>
      <c r="AL8" s="236"/>
      <c r="AM8" s="236"/>
      <c r="AN8" s="236"/>
      <c r="AO8" s="236"/>
      <c r="AP8" s="236"/>
      <c r="AQ8" s="236"/>
    </row>
    <row r="9" spans="2:43" s="258" customFormat="1" x14ac:dyDescent="0.25">
      <c r="B9" s="459" t="s">
        <v>324</v>
      </c>
      <c r="C9" s="460" t="s">
        <v>368</v>
      </c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547">
        <f t="shared" ref="AI9" si="4">AH9</f>
        <v>0</v>
      </c>
      <c r="AJ9" s="236"/>
      <c r="AK9" s="236"/>
      <c r="AL9" s="236"/>
      <c r="AM9" s="236"/>
    </row>
    <row r="10" spans="2:43" s="389" customFormat="1" x14ac:dyDescent="0.25">
      <c r="B10" s="461" t="s">
        <v>325</v>
      </c>
      <c r="C10" s="462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547"/>
      <c r="AJ10" s="236"/>
      <c r="AK10" s="236"/>
      <c r="AL10" s="236"/>
      <c r="AM10" s="236"/>
      <c r="AN10" s="388"/>
      <c r="AO10" s="388"/>
      <c r="AP10" s="388"/>
      <c r="AQ10" s="388"/>
    </row>
    <row r="11" spans="2:43" s="234" customFormat="1" x14ac:dyDescent="0.25">
      <c r="B11" s="463" t="s">
        <v>326</v>
      </c>
      <c r="C11" s="464"/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3"/>
      <c r="T11" s="453"/>
      <c r="U11" s="453"/>
      <c r="V11" s="453"/>
      <c r="W11" s="453"/>
      <c r="X11" s="453"/>
      <c r="Y11" s="453"/>
      <c r="Z11" s="453"/>
      <c r="AA11" s="453"/>
      <c r="AB11" s="453"/>
      <c r="AC11" s="453"/>
      <c r="AD11" s="453"/>
      <c r="AE11" s="453"/>
      <c r="AF11" s="453"/>
      <c r="AG11" s="453"/>
      <c r="AH11" s="453"/>
      <c r="AI11" s="547"/>
      <c r="AJ11" s="236"/>
      <c r="AK11" s="236"/>
      <c r="AL11" s="236"/>
      <c r="AM11" s="236"/>
      <c r="AN11" s="261"/>
      <c r="AO11" s="261"/>
      <c r="AP11" s="261"/>
      <c r="AQ11" s="261"/>
    </row>
    <row r="12" spans="2:43" s="263" customFormat="1" x14ac:dyDescent="0.25">
      <c r="B12" s="465" t="s">
        <v>327</v>
      </c>
      <c r="C12" s="466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547"/>
      <c r="AJ12" s="236"/>
      <c r="AK12" s="236"/>
      <c r="AL12" s="236"/>
      <c r="AM12" s="236"/>
      <c r="AN12" s="262"/>
      <c r="AO12" s="262"/>
      <c r="AP12" s="262"/>
      <c r="AQ12" s="262"/>
    </row>
    <row r="13" spans="2:43" x14ac:dyDescent="0.25">
      <c r="B13" s="455" t="s">
        <v>328</v>
      </c>
      <c r="C13" s="252"/>
      <c r="D13" s="253"/>
      <c r="E13" s="456"/>
      <c r="F13" s="456"/>
      <c r="G13" s="450"/>
      <c r="H13" s="456"/>
      <c r="I13" s="456"/>
      <c r="J13" s="456"/>
      <c r="K13" s="456"/>
      <c r="L13" s="340"/>
      <c r="M13" s="456"/>
      <c r="N13" s="456"/>
      <c r="O13" s="254"/>
      <c r="P13" s="456"/>
      <c r="Q13" s="456"/>
      <c r="R13" s="456"/>
      <c r="S13" s="456"/>
      <c r="T13" s="253"/>
      <c r="U13" s="456"/>
      <c r="V13" s="456"/>
      <c r="W13" s="255"/>
      <c r="X13" s="253"/>
      <c r="Y13" s="456"/>
      <c r="Z13" s="456"/>
      <c r="AA13" s="255"/>
      <c r="AB13" s="253"/>
      <c r="AC13" s="456"/>
      <c r="AD13" s="456"/>
      <c r="AE13" s="255"/>
      <c r="AF13" s="253"/>
      <c r="AG13" s="456"/>
      <c r="AH13" s="456"/>
      <c r="AI13" s="548"/>
      <c r="AJ13" s="236"/>
      <c r="AK13" s="236"/>
      <c r="AL13" s="236"/>
      <c r="AM13" s="236"/>
      <c r="AN13" s="236"/>
      <c r="AO13" s="236"/>
      <c r="AP13" s="236"/>
      <c r="AQ13" s="236"/>
    </row>
    <row r="14" spans="2:43" x14ac:dyDescent="0.25">
      <c r="B14" s="467" t="s">
        <v>329</v>
      </c>
      <c r="C14" s="468"/>
      <c r="D14" s="486">
        <f>Assumptions!$F$43</f>
        <v>40</v>
      </c>
      <c r="E14" s="486">
        <f>Assumptions!$F$43</f>
        <v>40</v>
      </c>
      <c r="F14" s="486">
        <f>Assumptions!$F$43</f>
        <v>40</v>
      </c>
      <c r="G14" s="486">
        <f>Assumptions!$F$43</f>
        <v>40</v>
      </c>
      <c r="H14" s="486">
        <f>Assumptions!$F$43</f>
        <v>40</v>
      </c>
      <c r="I14" s="486">
        <f>Assumptions!$F$43</f>
        <v>40</v>
      </c>
      <c r="J14" s="486">
        <f>Assumptions!$F$43</f>
        <v>40</v>
      </c>
      <c r="K14" s="486">
        <f>Assumptions!$F$43</f>
        <v>40</v>
      </c>
      <c r="L14" s="486">
        <f>Assumptions!$F$43</f>
        <v>40</v>
      </c>
      <c r="M14" s="486">
        <f>Assumptions!$F$43</f>
        <v>40</v>
      </c>
      <c r="N14" s="486">
        <f>Assumptions!$F$43</f>
        <v>40</v>
      </c>
      <c r="O14" s="486">
        <f>Assumptions!$F$43</f>
        <v>40</v>
      </c>
      <c r="P14" s="486">
        <f>Assumptions!$F$43</f>
        <v>40</v>
      </c>
      <c r="Q14" s="486">
        <f>Assumptions!$F$43</f>
        <v>40</v>
      </c>
      <c r="R14" s="486">
        <f>Assumptions!$F$43</f>
        <v>40</v>
      </c>
      <c r="S14" s="486">
        <f>Assumptions!$F$43</f>
        <v>40</v>
      </c>
      <c r="T14" s="486">
        <f>Assumptions!$F$43</f>
        <v>40</v>
      </c>
      <c r="U14" s="486">
        <f>Assumptions!$F$43</f>
        <v>40</v>
      </c>
      <c r="V14" s="486">
        <f>Assumptions!$F$43</f>
        <v>40</v>
      </c>
      <c r="W14" s="486">
        <f>Assumptions!$F$43</f>
        <v>40</v>
      </c>
      <c r="X14" s="486">
        <f>Assumptions!$F$43</f>
        <v>40</v>
      </c>
      <c r="Y14" s="486">
        <f>Assumptions!$F$43</f>
        <v>40</v>
      </c>
      <c r="Z14" s="486">
        <f>Assumptions!$F$43</f>
        <v>40</v>
      </c>
      <c r="AA14" s="486">
        <f>Assumptions!$F$43</f>
        <v>40</v>
      </c>
      <c r="AB14" s="486">
        <f>Assumptions!$F$43</f>
        <v>40</v>
      </c>
      <c r="AC14" s="486">
        <f>Assumptions!$F$43</f>
        <v>40</v>
      </c>
      <c r="AD14" s="486">
        <f>Assumptions!$F$43</f>
        <v>40</v>
      </c>
      <c r="AE14" s="486">
        <f>Assumptions!$F$43</f>
        <v>40</v>
      </c>
      <c r="AF14" s="486">
        <f>Assumptions!$F$43</f>
        <v>40</v>
      </c>
      <c r="AG14" s="486">
        <f>Assumptions!$F$43</f>
        <v>40</v>
      </c>
      <c r="AH14" s="486">
        <f>Assumptions!$F$43</f>
        <v>40</v>
      </c>
      <c r="AI14" s="546">
        <f>Assumptions!$F$43</f>
        <v>40</v>
      </c>
      <c r="AJ14" s="236"/>
      <c r="AK14" s="236"/>
      <c r="AL14" s="236"/>
      <c r="AM14" s="236"/>
      <c r="AN14" s="236"/>
      <c r="AO14" s="236"/>
      <c r="AP14" s="236"/>
      <c r="AQ14" s="236"/>
    </row>
    <row r="15" spans="2:43" s="258" customFormat="1" x14ac:dyDescent="0.25">
      <c r="B15" s="459" t="s">
        <v>324</v>
      </c>
      <c r="C15" s="541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547"/>
      <c r="AJ15" s="236"/>
      <c r="AK15" s="236"/>
      <c r="AL15" s="236"/>
      <c r="AM15" s="236"/>
    </row>
    <row r="16" spans="2:43" s="234" customFormat="1" x14ac:dyDescent="0.25">
      <c r="B16" s="463" t="s">
        <v>330</v>
      </c>
      <c r="C16" s="464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547"/>
      <c r="AJ16" s="236"/>
      <c r="AK16" s="236"/>
      <c r="AL16" s="236"/>
      <c r="AM16" s="236"/>
      <c r="AN16" s="261"/>
      <c r="AO16" s="261"/>
      <c r="AP16" s="261"/>
      <c r="AQ16" s="261"/>
    </row>
    <row r="17" spans="2:44" s="234" customFormat="1" x14ac:dyDescent="0.25">
      <c r="B17" s="463" t="s">
        <v>331</v>
      </c>
      <c r="C17" s="464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547"/>
      <c r="AJ17" s="236"/>
      <c r="AK17" s="236"/>
      <c r="AL17" s="236"/>
      <c r="AM17" s="236"/>
      <c r="AN17" s="261"/>
      <c r="AO17" s="261"/>
      <c r="AP17" s="261"/>
      <c r="AQ17" s="261"/>
    </row>
    <row r="18" spans="2:44" s="263" customFormat="1" x14ac:dyDescent="0.25">
      <c r="B18" s="465" t="s">
        <v>332</v>
      </c>
      <c r="C18" s="469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547"/>
      <c r="AJ18" s="236"/>
      <c r="AK18" s="236"/>
      <c r="AL18" s="236"/>
      <c r="AM18" s="236"/>
      <c r="AN18" s="262"/>
      <c r="AO18" s="262"/>
      <c r="AP18" s="262"/>
      <c r="AQ18" s="262"/>
    </row>
    <row r="19" spans="2:44" s="267" customFormat="1" x14ac:dyDescent="0.25">
      <c r="B19" s="470" t="s">
        <v>333</v>
      </c>
      <c r="C19" s="471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549"/>
      <c r="AJ19" s="236"/>
      <c r="AK19" s="236"/>
      <c r="AL19" s="236"/>
      <c r="AM19" s="236"/>
    </row>
    <row r="20" spans="2:44" x14ac:dyDescent="0.25">
      <c r="B20" s="472"/>
      <c r="C20" s="268"/>
      <c r="D20" s="269"/>
      <c r="E20" s="270"/>
      <c r="F20" s="270"/>
      <c r="G20" s="451"/>
      <c r="H20" s="270"/>
      <c r="I20" s="270"/>
      <c r="J20" s="270"/>
      <c r="K20" s="270"/>
      <c r="L20" s="342"/>
      <c r="M20" s="270"/>
      <c r="N20" s="270"/>
      <c r="O20" s="271"/>
      <c r="P20" s="270"/>
      <c r="Q20" s="270"/>
      <c r="R20" s="270"/>
      <c r="S20" s="270"/>
      <c r="T20" s="272"/>
      <c r="U20" s="273"/>
      <c r="V20" s="273"/>
      <c r="W20" s="274"/>
      <c r="X20" s="272"/>
      <c r="Y20" s="273"/>
      <c r="Z20" s="273"/>
      <c r="AA20" s="274"/>
      <c r="AB20" s="272"/>
      <c r="AC20" s="273"/>
      <c r="AD20" s="273"/>
      <c r="AE20" s="274"/>
      <c r="AF20" s="272"/>
      <c r="AG20" s="273"/>
      <c r="AH20" s="273"/>
      <c r="AI20" s="550"/>
      <c r="AJ20" s="236"/>
      <c r="AK20" s="236"/>
      <c r="AL20" s="236"/>
      <c r="AM20" s="236"/>
      <c r="AN20" s="236"/>
      <c r="AO20" s="236"/>
      <c r="AP20" s="236"/>
      <c r="AQ20" s="236"/>
    </row>
    <row r="21" spans="2:44" ht="13.5" thickBot="1" x14ac:dyDescent="0.3">
      <c r="B21" s="473"/>
      <c r="C21" s="276"/>
      <c r="D21" s="474"/>
      <c r="E21" s="474"/>
      <c r="F21" s="474"/>
      <c r="G21" s="475"/>
      <c r="H21" s="474"/>
      <c r="I21" s="474"/>
      <c r="J21" s="474"/>
      <c r="K21" s="474"/>
      <c r="L21" s="475"/>
      <c r="M21" s="474"/>
      <c r="N21" s="474" t="s">
        <v>367</v>
      </c>
      <c r="O21" s="474"/>
      <c r="P21" s="474"/>
      <c r="Q21" s="474"/>
      <c r="R21" s="474"/>
      <c r="S21" s="474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476"/>
      <c r="AI21" s="551"/>
      <c r="AJ21" s="236"/>
      <c r="AK21" s="236"/>
      <c r="AL21" s="236"/>
      <c r="AM21" s="236"/>
      <c r="AN21" s="236"/>
      <c r="AO21" s="236"/>
      <c r="AP21" s="236"/>
      <c r="AQ21" s="236"/>
    </row>
    <row r="22" spans="2:44" ht="13.5" thickBot="1" x14ac:dyDescent="0.3">
      <c r="B22" s="454" t="s">
        <v>334</v>
      </c>
      <c r="C22" s="247"/>
      <c r="D22" s="278"/>
      <c r="E22" s="279"/>
      <c r="F22" s="279"/>
      <c r="G22" s="452"/>
      <c r="H22" s="279"/>
      <c r="I22" s="279"/>
      <c r="J22" s="279"/>
      <c r="K22" s="279"/>
      <c r="L22" s="344"/>
      <c r="M22" s="279"/>
      <c r="N22" s="279"/>
      <c r="O22" s="280"/>
      <c r="P22" s="279"/>
      <c r="Q22" s="279"/>
      <c r="R22" s="279"/>
      <c r="S22" s="279"/>
      <c r="T22" s="278"/>
      <c r="U22" s="279"/>
      <c r="V22" s="279"/>
      <c r="W22" s="281"/>
      <c r="X22" s="278"/>
      <c r="Y22" s="279"/>
      <c r="Z22" s="279"/>
      <c r="AA22" s="281"/>
      <c r="AB22" s="278"/>
      <c r="AC22" s="279"/>
      <c r="AD22" s="279"/>
      <c r="AE22" s="281"/>
      <c r="AF22" s="278"/>
      <c r="AG22" s="279"/>
      <c r="AH22" s="279"/>
      <c r="AI22" s="552"/>
      <c r="AJ22" s="236"/>
      <c r="AK22" s="236"/>
      <c r="AL22" s="236"/>
      <c r="AM22" s="236"/>
      <c r="AN22" s="236"/>
      <c r="AO22" s="236"/>
      <c r="AP22" s="236"/>
      <c r="AQ22" s="236"/>
    </row>
    <row r="23" spans="2:44" x14ac:dyDescent="0.25">
      <c r="B23" s="467" t="str">
        <f>[1]Assumptions!D196</f>
        <v>CHI PHÍ ĐẤT</v>
      </c>
      <c r="C23" s="477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53"/>
      <c r="AI23" s="547"/>
      <c r="AJ23" s="236"/>
      <c r="AK23" s="236"/>
      <c r="AL23" s="236"/>
      <c r="AM23" s="236"/>
      <c r="AN23" s="236"/>
      <c r="AO23" s="236"/>
      <c r="AP23" s="236"/>
      <c r="AQ23" s="236"/>
    </row>
    <row r="24" spans="2:44" x14ac:dyDescent="0.25">
      <c r="B24" s="467" t="str">
        <f>[1]Assumptions!E196</f>
        <v>CHI PHÍ XÂY DỰNG HẠ TẦNG</v>
      </c>
      <c r="C24" s="477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547"/>
      <c r="AJ24" s="236"/>
      <c r="AK24" s="236"/>
      <c r="AL24" s="236"/>
      <c r="AM24" s="236"/>
      <c r="AN24" s="236"/>
      <c r="AO24" s="236"/>
      <c r="AP24" s="236"/>
      <c r="AQ24" s="236"/>
      <c r="AR24" s="236"/>
    </row>
    <row r="25" spans="2:44" x14ac:dyDescent="0.25">
      <c r="B25" s="467" t="str">
        <f>[1]Assumptions!F196</f>
        <v>CHI PHÍ XÂY DỰNG CÔNG TRÌNH</v>
      </c>
      <c r="C25" s="477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3"/>
      <c r="AI25" s="547"/>
      <c r="AJ25" s="236"/>
      <c r="AK25" s="236"/>
      <c r="AL25" s="236"/>
      <c r="AM25" s="236"/>
      <c r="AN25" s="236"/>
      <c r="AO25" s="236"/>
      <c r="AP25" s="236"/>
      <c r="AQ25" s="236"/>
    </row>
    <row r="26" spans="2:44" x14ac:dyDescent="0.25">
      <c r="B26" s="467" t="str">
        <f>[1]Assumptions!G196</f>
        <v>CHI PHÍ NGHIÊN CỨU PHÁT TRIỂN ()</v>
      </c>
      <c r="C26" s="477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  <c r="AB26" s="453"/>
      <c r="AC26" s="453"/>
      <c r="AD26" s="453"/>
      <c r="AE26" s="453"/>
      <c r="AF26" s="453"/>
      <c r="AG26" s="453"/>
      <c r="AH26" s="453"/>
      <c r="AI26" s="547"/>
      <c r="AJ26" s="236"/>
      <c r="AK26" s="236"/>
      <c r="AL26" s="236"/>
      <c r="AM26" s="236"/>
      <c r="AN26" s="236"/>
      <c r="AO26" s="236"/>
      <c r="AP26" s="236"/>
      <c r="AQ26" s="236"/>
    </row>
    <row r="27" spans="2:44" x14ac:dyDescent="0.25">
      <c r="B27" s="467" t="str">
        <f>[1]Assumptions!H196</f>
        <v>CHI PHÍ THIẾT KẾ ()</v>
      </c>
      <c r="C27" s="477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3"/>
      <c r="AB27" s="453"/>
      <c r="AC27" s="453"/>
      <c r="AD27" s="453"/>
      <c r="AE27" s="453"/>
      <c r="AF27" s="453"/>
      <c r="AG27" s="453"/>
      <c r="AH27" s="453"/>
      <c r="AI27" s="547"/>
      <c r="AJ27" s="236"/>
      <c r="AK27" s="236"/>
      <c r="AL27" s="236"/>
      <c r="AM27" s="236"/>
      <c r="AN27" s="236"/>
      <c r="AO27" s="236"/>
      <c r="AP27" s="236"/>
      <c r="AQ27" s="236"/>
    </row>
    <row r="28" spans="2:44" x14ac:dyDescent="0.25">
      <c r="B28" s="467" t="str">
        <f>[1]Assumptions!I196</f>
        <v>CHI PHÍ PHÁP LÝ ()</v>
      </c>
      <c r="C28" s="477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547"/>
      <c r="AJ28" s="236"/>
      <c r="AK28" s="236"/>
      <c r="AL28" s="236"/>
      <c r="AM28" s="236"/>
      <c r="AN28" s="236"/>
      <c r="AO28" s="236"/>
      <c r="AP28" s="236"/>
      <c r="AQ28" s="236"/>
    </row>
    <row r="29" spans="2:44" x14ac:dyDescent="0.25">
      <c r="B29" s="467" t="str">
        <f>[1]Assumptions!J196</f>
        <v>CHI PHÍ QUẢN LÝ DỰ ÁN, TVGS ()</v>
      </c>
      <c r="C29" s="477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  <c r="AA29" s="453"/>
      <c r="AB29" s="453"/>
      <c r="AC29" s="453"/>
      <c r="AD29" s="453"/>
      <c r="AE29" s="453"/>
      <c r="AF29" s="453"/>
      <c r="AG29" s="453"/>
      <c r="AH29" s="453"/>
      <c r="AI29" s="547"/>
      <c r="AJ29" s="236"/>
      <c r="AK29" s="236"/>
      <c r="AL29" s="236"/>
      <c r="AM29" s="236"/>
      <c r="AN29" s="236"/>
      <c r="AO29" s="236"/>
      <c r="AP29" s="236"/>
      <c r="AQ29" s="236"/>
    </row>
    <row r="30" spans="2:44" x14ac:dyDescent="0.25">
      <c r="B30" s="467" t="str">
        <f>[1]Assumptions!K196</f>
        <v>CHI PHÍ CHĂM SÓC VÀ DVKH ()</v>
      </c>
      <c r="C30" s="477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  <c r="AB30" s="453"/>
      <c r="AC30" s="453"/>
      <c r="AD30" s="453"/>
      <c r="AE30" s="453"/>
      <c r="AF30" s="453"/>
      <c r="AG30" s="453"/>
      <c r="AH30" s="453"/>
      <c r="AI30" s="547"/>
      <c r="AJ30" s="236"/>
      <c r="AK30" s="236"/>
      <c r="AL30" s="236"/>
      <c r="AM30" s="236"/>
      <c r="AN30" s="236"/>
      <c r="AO30" s="236"/>
      <c r="AP30" s="236"/>
      <c r="AQ30" s="236"/>
    </row>
    <row r="31" spans="2:44" x14ac:dyDescent="0.25">
      <c r="B31" s="467" t="str">
        <f>[1]Assumptions!D159</f>
        <v>CHI PHÍ ĐẦU TƯ - TÀI CHÍNH - KẾ TOÁN ()</v>
      </c>
      <c r="C31" s="477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3"/>
      <c r="AB31" s="453"/>
      <c r="AC31" s="453"/>
      <c r="AD31" s="453"/>
      <c r="AE31" s="453"/>
      <c r="AF31" s="453"/>
      <c r="AG31" s="453"/>
      <c r="AH31" s="453"/>
      <c r="AI31" s="547"/>
      <c r="AJ31" s="236"/>
      <c r="AK31" s="236"/>
      <c r="AL31" s="236"/>
      <c r="AM31" s="236"/>
      <c r="AN31" s="236"/>
      <c r="AO31" s="236"/>
      <c r="AP31" s="236"/>
      <c r="AQ31" s="236"/>
    </row>
    <row r="32" spans="2:44" x14ac:dyDescent="0.25">
      <c r="B32" s="467" t="str">
        <f>[1]Assumptions!M196</f>
        <v>CHI PHÍ QUẢN TRỊ DOANH NGHIỆP CHUNG ()</v>
      </c>
      <c r="C32" s="477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  <c r="AA32" s="453"/>
      <c r="AB32" s="453"/>
      <c r="AC32" s="453"/>
      <c r="AD32" s="453"/>
      <c r="AE32" s="453"/>
      <c r="AF32" s="453"/>
      <c r="AG32" s="453"/>
      <c r="AH32" s="453"/>
      <c r="AI32" s="547"/>
      <c r="AJ32" s="236"/>
      <c r="AK32" s="236"/>
      <c r="AL32" s="236"/>
      <c r="AM32" s="236"/>
      <c r="AN32" s="236"/>
      <c r="AO32" s="236"/>
      <c r="AP32" s="236"/>
      <c r="AQ32" s="236"/>
    </row>
    <row r="33" spans="2:43" x14ac:dyDescent="0.25">
      <c r="B33" s="467" t="str">
        <f>[1]Assumptions!N196</f>
        <v>CHI PHÍ MARKTING - BÁN HÀNG ()</v>
      </c>
      <c r="C33" s="477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  <c r="AA33" s="453"/>
      <c r="AB33" s="453"/>
      <c r="AC33" s="453"/>
      <c r="AD33" s="453"/>
      <c r="AE33" s="453"/>
      <c r="AF33" s="453"/>
      <c r="AG33" s="453"/>
      <c r="AH33" s="453"/>
      <c r="AI33" s="547"/>
      <c r="AJ33" s="236"/>
      <c r="AK33" s="236"/>
      <c r="AL33" s="236"/>
      <c r="AM33" s="236"/>
      <c r="AN33" s="236"/>
      <c r="AO33" s="236"/>
      <c r="AP33" s="236"/>
      <c r="AQ33" s="236"/>
    </row>
    <row r="34" spans="2:43" s="287" customFormat="1" x14ac:dyDescent="0.25">
      <c r="B34" s="478" t="s">
        <v>335</v>
      </c>
      <c r="C34" s="479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44"/>
      <c r="U34" s="480"/>
      <c r="V34" s="480"/>
      <c r="W34" s="448"/>
      <c r="X34" s="447"/>
      <c r="Y34" s="480"/>
      <c r="Z34" s="480"/>
      <c r="AA34" s="448"/>
      <c r="AB34" s="444"/>
      <c r="AC34" s="480"/>
      <c r="AD34" s="480"/>
      <c r="AE34" s="448"/>
      <c r="AF34" s="447"/>
      <c r="AG34" s="480"/>
      <c r="AH34" s="480"/>
      <c r="AI34" s="553"/>
      <c r="AJ34" s="236"/>
      <c r="AK34" s="286"/>
      <c r="AL34" s="286"/>
      <c r="AM34" s="286"/>
      <c r="AN34" s="286"/>
      <c r="AO34" s="286"/>
      <c r="AP34" s="286"/>
      <c r="AQ34" s="286"/>
    </row>
    <row r="35" spans="2:43" s="267" customFormat="1" x14ac:dyDescent="0.25">
      <c r="B35" s="470" t="s">
        <v>336</v>
      </c>
      <c r="C35" s="471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481"/>
      <c r="V35" s="481"/>
      <c r="W35" s="445"/>
      <c r="X35" s="446"/>
      <c r="Y35" s="481"/>
      <c r="Z35" s="481"/>
      <c r="AA35" s="445"/>
      <c r="AB35" s="446"/>
      <c r="AC35" s="481"/>
      <c r="AD35" s="481"/>
      <c r="AE35" s="445"/>
      <c r="AF35" s="446"/>
      <c r="AG35" s="481"/>
      <c r="AH35" s="481"/>
      <c r="AI35" s="554"/>
      <c r="AJ35" s="236"/>
    </row>
    <row r="36" spans="2:43" s="267" customFormat="1" x14ac:dyDescent="0.25">
      <c r="B36" s="470" t="s">
        <v>337</v>
      </c>
      <c r="C36" s="471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549"/>
    </row>
    <row r="37" spans="2:43" s="267" customFormat="1" ht="13.5" thickBot="1" x14ac:dyDescent="0.3">
      <c r="B37" s="482" t="s">
        <v>338</v>
      </c>
      <c r="C37" s="483"/>
      <c r="D37" s="484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503"/>
      <c r="AF37" s="485"/>
      <c r="AG37" s="485"/>
      <c r="AH37" s="485"/>
      <c r="AI37" s="555"/>
    </row>
    <row r="38" spans="2:43" x14ac:dyDescent="0.25">
      <c r="B38" s="289" t="s">
        <v>339</v>
      </c>
      <c r="C38" s="3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2:43" x14ac:dyDescent="0.25">
      <c r="B39" s="275"/>
      <c r="C39" s="276" t="s">
        <v>340</v>
      </c>
      <c r="D39" s="349"/>
      <c r="E39" s="231"/>
      <c r="F39" s="236"/>
      <c r="G39" s="277"/>
      <c r="H39" s="277"/>
      <c r="I39" s="277"/>
      <c r="J39" s="277"/>
      <c r="K39" s="277"/>
      <c r="L39" s="343"/>
      <c r="M39" s="277"/>
      <c r="N39" s="277"/>
      <c r="O39" s="277"/>
      <c r="P39" s="277"/>
      <c r="Q39" s="277"/>
      <c r="R39" s="277"/>
      <c r="S39" s="277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2:43" x14ac:dyDescent="0.25">
      <c r="B40" s="275"/>
      <c r="C40" s="288"/>
      <c r="D40" s="277"/>
      <c r="E40" s="236"/>
      <c r="F40" s="236"/>
      <c r="G40" s="277"/>
      <c r="H40" s="277"/>
      <c r="I40" s="277"/>
      <c r="J40" s="277"/>
      <c r="K40" s="277"/>
      <c r="L40" s="227"/>
      <c r="M40" s="277"/>
      <c r="N40" s="277"/>
      <c r="O40" s="277"/>
      <c r="P40" s="277"/>
      <c r="Q40" s="277"/>
      <c r="R40" s="277"/>
      <c r="S40" s="277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2:43" x14ac:dyDescent="0.25">
      <c r="C41" s="234"/>
      <c r="E41" s="236"/>
      <c r="F41" s="236"/>
    </row>
    <row r="42" spans="2:43" x14ac:dyDescent="0.25">
      <c r="C42" s="234"/>
      <c r="D42" s="501"/>
      <c r="E42" s="236"/>
      <c r="F42" s="236"/>
    </row>
    <row r="43" spans="2:43" x14ac:dyDescent="0.25">
      <c r="C43" s="234"/>
      <c r="D43" s="7"/>
      <c r="E43" s="236"/>
      <c r="F43" s="236"/>
    </row>
    <row r="44" spans="2:43" x14ac:dyDescent="0.25">
      <c r="C44" s="234"/>
      <c r="E44" s="236"/>
      <c r="F44" s="236"/>
    </row>
    <row r="45" spans="2:43" x14ac:dyDescent="0.25">
      <c r="C45" s="234"/>
      <c r="E45" s="236"/>
      <c r="F45" s="236"/>
    </row>
    <row r="46" spans="2:43" x14ac:dyDescent="0.25">
      <c r="C46" s="234"/>
      <c r="E46" s="236"/>
      <c r="F46" s="236"/>
    </row>
    <row r="47" spans="2:43" x14ac:dyDescent="0.25">
      <c r="C47" s="234"/>
      <c r="E47" s="236"/>
      <c r="F47" s="236"/>
    </row>
    <row r="48" spans="2:43" x14ac:dyDescent="0.25">
      <c r="C48" s="234"/>
      <c r="E48" s="236"/>
      <c r="F48" s="236"/>
    </row>
    <row r="49" spans="2:43" x14ac:dyDescent="0.25">
      <c r="C49" s="234"/>
      <c r="E49" s="236"/>
      <c r="F49" s="236"/>
    </row>
    <row r="50" spans="2:43" x14ac:dyDescent="0.25">
      <c r="C50" s="234"/>
    </row>
    <row r="51" spans="2:43" x14ac:dyDescent="0.25">
      <c r="C51" s="234"/>
    </row>
    <row r="52" spans="2:43" x14ac:dyDescent="0.25">
      <c r="C52" s="234"/>
    </row>
    <row r="53" spans="2:43" hidden="1" x14ac:dyDescent="0.25">
      <c r="C53" s="234"/>
    </row>
    <row r="54" spans="2:43" hidden="1" x14ac:dyDescent="0.25">
      <c r="C54" s="234"/>
    </row>
    <row r="55" spans="2:43" ht="13.5" hidden="1" thickBot="1" x14ac:dyDescent="0.3">
      <c r="B55" s="246" t="s">
        <v>341</v>
      </c>
      <c r="C55" s="247"/>
      <c r="D55" s="278"/>
      <c r="E55" s="279"/>
      <c r="F55" s="279"/>
      <c r="G55" s="280"/>
      <c r="H55" s="290"/>
      <c r="I55" s="290"/>
      <c r="J55" s="290"/>
      <c r="K55" s="290"/>
      <c r="L55" s="345"/>
      <c r="M55" s="290"/>
      <c r="N55" s="290"/>
      <c r="O55" s="292"/>
      <c r="P55" s="290"/>
      <c r="Q55" s="290"/>
      <c r="R55" s="290"/>
      <c r="S55" s="290"/>
      <c r="T55" s="291"/>
      <c r="U55" s="290"/>
      <c r="V55" s="290"/>
      <c r="W55" s="293"/>
      <c r="X55" s="291"/>
      <c r="Y55" s="290"/>
      <c r="Z55" s="290"/>
      <c r="AA55" s="293"/>
      <c r="AB55" s="291"/>
      <c r="AC55" s="290"/>
      <c r="AD55" s="290"/>
      <c r="AE55" s="293"/>
      <c r="AF55" s="291"/>
      <c r="AG55" s="290"/>
      <c r="AH55" s="290"/>
      <c r="AI55" s="293"/>
      <c r="AJ55" s="236"/>
      <c r="AK55" s="236"/>
      <c r="AL55" s="236"/>
      <c r="AM55" s="236"/>
      <c r="AN55" s="236"/>
      <c r="AO55" s="236"/>
      <c r="AP55" s="236"/>
      <c r="AQ55" s="236"/>
    </row>
    <row r="56" spans="2:43" s="303" customFormat="1" ht="21" hidden="1" x14ac:dyDescent="0.25">
      <c r="B56" s="294" t="s">
        <v>342</v>
      </c>
      <c r="C56" s="308" t="e">
        <f>#REF!</f>
        <v>#REF!</v>
      </c>
      <c r="D56" s="295" t="e">
        <f t="shared" ref="D56:AI56" si="5">C56</f>
        <v>#REF!</v>
      </c>
      <c r="E56" s="296" t="e">
        <f t="shared" si="5"/>
        <v>#REF!</v>
      </c>
      <c r="F56" s="296" t="e">
        <f t="shared" si="5"/>
        <v>#REF!</v>
      </c>
      <c r="G56" s="297" t="e">
        <f t="shared" si="5"/>
        <v>#REF!</v>
      </c>
      <c r="H56" s="298" t="e">
        <f t="shared" si="5"/>
        <v>#REF!</v>
      </c>
      <c r="I56" s="298" t="e">
        <f t="shared" si="5"/>
        <v>#REF!</v>
      </c>
      <c r="J56" s="298" t="e">
        <f t="shared" si="5"/>
        <v>#REF!</v>
      </c>
      <c r="K56" s="298" t="e">
        <f t="shared" si="5"/>
        <v>#REF!</v>
      </c>
      <c r="L56" s="321" t="e">
        <f t="shared" si="5"/>
        <v>#REF!</v>
      </c>
      <c r="M56" s="298" t="e">
        <f t="shared" si="5"/>
        <v>#REF!</v>
      </c>
      <c r="N56" s="298" t="e">
        <f t="shared" si="5"/>
        <v>#REF!</v>
      </c>
      <c r="O56" s="300" t="e">
        <f t="shared" si="5"/>
        <v>#REF!</v>
      </c>
      <c r="P56" s="298" t="e">
        <f t="shared" si="5"/>
        <v>#REF!</v>
      </c>
      <c r="Q56" s="298" t="e">
        <f t="shared" si="5"/>
        <v>#REF!</v>
      </c>
      <c r="R56" s="298" t="e">
        <f t="shared" si="5"/>
        <v>#REF!</v>
      </c>
      <c r="S56" s="298" t="e">
        <f t="shared" si="5"/>
        <v>#REF!</v>
      </c>
      <c r="T56" s="299" t="e">
        <f t="shared" si="5"/>
        <v>#REF!</v>
      </c>
      <c r="U56" s="298" t="e">
        <f t="shared" si="5"/>
        <v>#REF!</v>
      </c>
      <c r="V56" s="298" t="e">
        <f t="shared" si="5"/>
        <v>#REF!</v>
      </c>
      <c r="W56" s="301" t="e">
        <f t="shared" si="5"/>
        <v>#REF!</v>
      </c>
      <c r="X56" s="299" t="e">
        <f t="shared" si="5"/>
        <v>#REF!</v>
      </c>
      <c r="Y56" s="298" t="e">
        <f t="shared" si="5"/>
        <v>#REF!</v>
      </c>
      <c r="Z56" s="298" t="e">
        <f t="shared" si="5"/>
        <v>#REF!</v>
      </c>
      <c r="AA56" s="301" t="e">
        <f t="shared" si="5"/>
        <v>#REF!</v>
      </c>
      <c r="AB56" s="299" t="e">
        <f t="shared" si="5"/>
        <v>#REF!</v>
      </c>
      <c r="AC56" s="298" t="e">
        <f t="shared" si="5"/>
        <v>#REF!</v>
      </c>
      <c r="AD56" s="298" t="e">
        <f t="shared" si="5"/>
        <v>#REF!</v>
      </c>
      <c r="AE56" s="301" t="e">
        <f t="shared" si="5"/>
        <v>#REF!</v>
      </c>
      <c r="AF56" s="299" t="e">
        <f t="shared" si="5"/>
        <v>#REF!</v>
      </c>
      <c r="AG56" s="298" t="e">
        <f t="shared" si="5"/>
        <v>#REF!</v>
      </c>
      <c r="AH56" s="298" t="e">
        <f t="shared" si="5"/>
        <v>#REF!</v>
      </c>
      <c r="AI56" s="301" t="e">
        <f t="shared" si="5"/>
        <v>#REF!</v>
      </c>
      <c r="AJ56" s="302"/>
      <c r="AK56" s="302"/>
      <c r="AL56" s="302"/>
      <c r="AM56" s="302"/>
      <c r="AN56" s="302"/>
      <c r="AO56" s="302"/>
      <c r="AP56" s="302"/>
      <c r="AQ56" s="302"/>
    </row>
    <row r="57" spans="2:43" hidden="1" x14ac:dyDescent="0.25">
      <c r="B57" s="264" t="s">
        <v>343</v>
      </c>
      <c r="C57" s="304">
        <v>0.51</v>
      </c>
      <c r="D57" s="282"/>
      <c r="E57" s="283"/>
      <c r="F57" s="283"/>
      <c r="G57" s="284"/>
      <c r="H57" s="305"/>
      <c r="I57" s="305"/>
      <c r="J57" s="305"/>
      <c r="K57" s="305"/>
      <c r="L57" s="346"/>
      <c r="M57" s="305"/>
      <c r="N57" s="305"/>
      <c r="O57" s="306"/>
      <c r="P57" s="305"/>
      <c r="Q57" s="305"/>
      <c r="R57" s="305"/>
      <c r="S57" s="305"/>
      <c r="T57" s="285"/>
      <c r="U57" s="305"/>
      <c r="V57" s="305"/>
      <c r="W57" s="307"/>
      <c r="X57" s="285"/>
      <c r="Y57" s="305"/>
      <c r="Z57" s="305"/>
      <c r="AA57" s="307"/>
      <c r="AB57" s="285"/>
      <c r="AC57" s="305"/>
      <c r="AD57" s="305"/>
      <c r="AE57" s="307"/>
      <c r="AF57" s="285"/>
      <c r="AG57" s="305"/>
      <c r="AH57" s="305"/>
      <c r="AI57" s="307"/>
      <c r="AJ57" s="236"/>
      <c r="AK57" s="236"/>
      <c r="AL57" s="236"/>
      <c r="AM57" s="236"/>
      <c r="AN57" s="236"/>
      <c r="AO57" s="236"/>
      <c r="AP57" s="236"/>
      <c r="AQ57" s="236"/>
    </row>
    <row r="58" spans="2:43" s="303" customFormat="1" ht="21" hidden="1" x14ac:dyDescent="0.25">
      <c r="B58" s="294" t="s">
        <v>344</v>
      </c>
      <c r="C58" s="308" t="e">
        <f>C56*C57</f>
        <v>#REF!</v>
      </c>
      <c r="D58" s="295" t="e">
        <f>$C$58*D59</f>
        <v>#REF!</v>
      </c>
      <c r="E58" s="296" t="e">
        <f t="shared" ref="E58:AI58" si="6">$C$58*E59</f>
        <v>#REF!</v>
      </c>
      <c r="F58" s="296" t="e">
        <f t="shared" si="6"/>
        <v>#REF!</v>
      </c>
      <c r="G58" s="297" t="e">
        <f t="shared" si="6"/>
        <v>#REF!</v>
      </c>
      <c r="H58" s="298" t="e">
        <f t="shared" si="6"/>
        <v>#REF!</v>
      </c>
      <c r="I58" s="298" t="e">
        <f t="shared" si="6"/>
        <v>#REF!</v>
      </c>
      <c r="J58" s="298" t="e">
        <f t="shared" si="6"/>
        <v>#REF!</v>
      </c>
      <c r="K58" s="298" t="e">
        <f t="shared" si="6"/>
        <v>#REF!</v>
      </c>
      <c r="L58" s="321" t="e">
        <f t="shared" si="6"/>
        <v>#REF!</v>
      </c>
      <c r="M58" s="298" t="e">
        <f t="shared" si="6"/>
        <v>#REF!</v>
      </c>
      <c r="N58" s="298" t="e">
        <f t="shared" si="6"/>
        <v>#REF!</v>
      </c>
      <c r="O58" s="300" t="e">
        <f t="shared" si="6"/>
        <v>#REF!</v>
      </c>
      <c r="P58" s="298" t="e">
        <f t="shared" si="6"/>
        <v>#REF!</v>
      </c>
      <c r="Q58" s="298" t="e">
        <f t="shared" si="6"/>
        <v>#REF!</v>
      </c>
      <c r="R58" s="298" t="e">
        <f t="shared" si="6"/>
        <v>#REF!</v>
      </c>
      <c r="S58" s="298" t="e">
        <f t="shared" si="6"/>
        <v>#REF!</v>
      </c>
      <c r="T58" s="299" t="e">
        <f t="shared" si="6"/>
        <v>#REF!</v>
      </c>
      <c r="U58" s="298" t="e">
        <f t="shared" si="6"/>
        <v>#REF!</v>
      </c>
      <c r="V58" s="298" t="e">
        <f t="shared" si="6"/>
        <v>#REF!</v>
      </c>
      <c r="W58" s="301" t="e">
        <f t="shared" si="6"/>
        <v>#REF!</v>
      </c>
      <c r="X58" s="299" t="e">
        <f t="shared" si="6"/>
        <v>#REF!</v>
      </c>
      <c r="Y58" s="298" t="e">
        <f t="shared" si="6"/>
        <v>#REF!</v>
      </c>
      <c r="Z58" s="298" t="e">
        <f t="shared" si="6"/>
        <v>#REF!</v>
      </c>
      <c r="AA58" s="301" t="e">
        <f t="shared" si="6"/>
        <v>#REF!</v>
      </c>
      <c r="AB58" s="299" t="e">
        <f t="shared" si="6"/>
        <v>#REF!</v>
      </c>
      <c r="AC58" s="298" t="e">
        <f t="shared" si="6"/>
        <v>#REF!</v>
      </c>
      <c r="AD58" s="298" t="e">
        <f t="shared" si="6"/>
        <v>#REF!</v>
      </c>
      <c r="AE58" s="301" t="e">
        <f t="shared" si="6"/>
        <v>#REF!</v>
      </c>
      <c r="AF58" s="299" t="e">
        <f t="shared" si="6"/>
        <v>#REF!</v>
      </c>
      <c r="AG58" s="298" t="e">
        <f t="shared" si="6"/>
        <v>#REF!</v>
      </c>
      <c r="AH58" s="298" t="e">
        <f t="shared" si="6"/>
        <v>#REF!</v>
      </c>
      <c r="AI58" s="301" t="e">
        <f t="shared" si="6"/>
        <v>#REF!</v>
      </c>
      <c r="AJ58" s="302"/>
      <c r="AK58" s="302"/>
      <c r="AL58" s="302"/>
      <c r="AM58" s="302"/>
      <c r="AN58" s="302"/>
      <c r="AO58" s="302"/>
      <c r="AP58" s="302"/>
      <c r="AQ58" s="302"/>
    </row>
    <row r="59" spans="2:43" s="258" customFormat="1" hidden="1" x14ac:dyDescent="0.25">
      <c r="B59" s="334" t="s">
        <v>345</v>
      </c>
      <c r="C59" s="256">
        <f>SUM(D59:W59)</f>
        <v>1</v>
      </c>
      <c r="D59" s="257">
        <v>1</v>
      </c>
      <c r="G59" s="259"/>
      <c r="L59" s="341"/>
      <c r="O59" s="259"/>
      <c r="T59" s="257"/>
      <c r="W59" s="260"/>
      <c r="X59" s="257"/>
      <c r="AA59" s="260"/>
      <c r="AB59" s="257"/>
      <c r="AE59" s="260"/>
      <c r="AF59" s="257"/>
      <c r="AI59" s="260"/>
    </row>
    <row r="60" spans="2:43" s="303" customFormat="1" ht="21" hidden="1" x14ac:dyDescent="0.25">
      <c r="B60" s="326" t="s">
        <v>346</v>
      </c>
      <c r="C60" s="335" t="e">
        <f>(#REF!+C56)*C57</f>
        <v>#REF!</v>
      </c>
      <c r="D60" s="327" t="e">
        <f>$C$58*D63</f>
        <v>#REF!</v>
      </c>
      <c r="E60" s="328" t="e">
        <f t="shared" ref="E60:AI60" si="7">$C$58*E63</f>
        <v>#REF!</v>
      </c>
      <c r="F60" s="328" t="e">
        <f t="shared" si="7"/>
        <v>#REF!</v>
      </c>
      <c r="G60" s="329" t="e">
        <f t="shared" si="7"/>
        <v>#REF!</v>
      </c>
      <c r="H60" s="330" t="e">
        <f t="shared" si="7"/>
        <v>#REF!</v>
      </c>
      <c r="I60" s="330" t="e">
        <f t="shared" si="7"/>
        <v>#REF!</v>
      </c>
      <c r="J60" s="330" t="e">
        <f t="shared" si="7"/>
        <v>#REF!</v>
      </c>
      <c r="K60" s="330" t="e">
        <f t="shared" si="7"/>
        <v>#REF!</v>
      </c>
      <c r="L60" s="348" t="e">
        <f t="shared" si="7"/>
        <v>#REF!</v>
      </c>
      <c r="M60" s="330" t="e">
        <f t="shared" si="7"/>
        <v>#REF!</v>
      </c>
      <c r="N60" s="330" t="e">
        <f t="shared" si="7"/>
        <v>#REF!</v>
      </c>
      <c r="O60" s="331" t="e">
        <f t="shared" si="7"/>
        <v>#REF!</v>
      </c>
      <c r="P60" s="330" t="e">
        <f t="shared" si="7"/>
        <v>#REF!</v>
      </c>
      <c r="Q60" s="330" t="e">
        <f t="shared" si="7"/>
        <v>#REF!</v>
      </c>
      <c r="R60" s="330" t="e">
        <f t="shared" si="7"/>
        <v>#REF!</v>
      </c>
      <c r="S60" s="330" t="e">
        <f t="shared" si="7"/>
        <v>#REF!</v>
      </c>
      <c r="T60" s="332" t="e">
        <f t="shared" si="7"/>
        <v>#REF!</v>
      </c>
      <c r="U60" s="330" t="e">
        <f t="shared" si="7"/>
        <v>#REF!</v>
      </c>
      <c r="V60" s="330" t="e">
        <f t="shared" si="7"/>
        <v>#REF!</v>
      </c>
      <c r="W60" s="333" t="e">
        <f t="shared" si="7"/>
        <v>#REF!</v>
      </c>
      <c r="X60" s="332" t="e">
        <f t="shared" si="7"/>
        <v>#REF!</v>
      </c>
      <c r="Y60" s="330" t="e">
        <f t="shared" si="7"/>
        <v>#REF!</v>
      </c>
      <c r="Z60" s="330" t="e">
        <f t="shared" si="7"/>
        <v>#REF!</v>
      </c>
      <c r="AA60" s="333" t="e">
        <f t="shared" si="7"/>
        <v>#REF!</v>
      </c>
      <c r="AB60" s="332" t="e">
        <f t="shared" si="7"/>
        <v>#REF!</v>
      </c>
      <c r="AC60" s="330" t="e">
        <f t="shared" si="7"/>
        <v>#REF!</v>
      </c>
      <c r="AD60" s="330" t="e">
        <f t="shared" si="7"/>
        <v>#REF!</v>
      </c>
      <c r="AE60" s="333" t="e">
        <f t="shared" si="7"/>
        <v>#REF!</v>
      </c>
      <c r="AF60" s="332" t="e">
        <f t="shared" si="7"/>
        <v>#REF!</v>
      </c>
      <c r="AG60" s="330" t="e">
        <f t="shared" si="7"/>
        <v>#REF!</v>
      </c>
      <c r="AH60" s="330" t="e">
        <f t="shared" si="7"/>
        <v>#REF!</v>
      </c>
      <c r="AI60" s="333" t="e">
        <f t="shared" si="7"/>
        <v>#REF!</v>
      </c>
      <c r="AJ60" s="302"/>
      <c r="AK60" s="302"/>
      <c r="AL60" s="302"/>
      <c r="AM60" s="302"/>
      <c r="AN60" s="302"/>
      <c r="AO60" s="302"/>
      <c r="AP60" s="302"/>
      <c r="AQ60" s="302"/>
    </row>
    <row r="61" spans="2:43" s="303" customFormat="1" ht="21" hidden="1" x14ac:dyDescent="0.25">
      <c r="B61" s="326" t="s">
        <v>347</v>
      </c>
      <c r="C61" s="335" t="e">
        <f>MAX(D61:W61)+C58</f>
        <v>#REF!</v>
      </c>
      <c r="D61" s="327" t="e">
        <f>(D36-#REF!-#REF!)*$C$57</f>
        <v>#REF!</v>
      </c>
      <c r="E61" s="328" t="e">
        <f>(E36-#REF!-#REF!)*$C$57</f>
        <v>#REF!</v>
      </c>
      <c r="F61" s="328" t="e">
        <f>(F36-#REF!-#REF!)*$C$57</f>
        <v>#REF!</v>
      </c>
      <c r="G61" s="329" t="e">
        <f>(G36-#REF!-#REF!)*$C$57</f>
        <v>#REF!</v>
      </c>
      <c r="H61" s="330" t="e">
        <f>(H36-#REF!-#REF!)*$C$57</f>
        <v>#REF!</v>
      </c>
      <c r="I61" s="330" t="e">
        <f>(I36-#REF!-#REF!)*$C$57</f>
        <v>#REF!</v>
      </c>
      <c r="J61" s="330" t="e">
        <f>(J36-#REF!-#REF!)*$C$57</f>
        <v>#REF!</v>
      </c>
      <c r="K61" s="330" t="e">
        <f>(K36-#REF!-#REF!)*$C$57</f>
        <v>#REF!</v>
      </c>
      <c r="L61" s="348" t="e">
        <f>(L36-#REF!-#REF!)*$C$57</f>
        <v>#REF!</v>
      </c>
      <c r="M61" s="330" t="e">
        <f>(M36-#REF!-#REF!)*$C$57</f>
        <v>#REF!</v>
      </c>
      <c r="N61" s="330" t="e">
        <f>(N36-#REF!-#REF!)*$C$57</f>
        <v>#REF!</v>
      </c>
      <c r="O61" s="331" t="e">
        <f>(O36-#REF!-#REF!)*$C$57</f>
        <v>#REF!</v>
      </c>
      <c r="P61" s="330" t="e">
        <f>(P36-#REF!-#REF!)*$C$57</f>
        <v>#REF!</v>
      </c>
      <c r="Q61" s="330" t="e">
        <f>(Q36-#REF!-#REF!)*$C$57</f>
        <v>#REF!</v>
      </c>
      <c r="R61" s="330" t="e">
        <f>(R36-#REF!-#REF!)*$C$57</f>
        <v>#REF!</v>
      </c>
      <c r="S61" s="330" t="e">
        <f>(S36-#REF!-#REF!)*$C$57</f>
        <v>#REF!</v>
      </c>
      <c r="T61" s="332" t="e">
        <f>(T36-#REF!-#REF!)*$C$57</f>
        <v>#REF!</v>
      </c>
      <c r="U61" s="330" t="e">
        <f>(U36-#REF!-#REF!)*$C$57</f>
        <v>#REF!</v>
      </c>
      <c r="V61" s="330" t="e">
        <f>(V36-#REF!-#REF!)*$C$57</f>
        <v>#REF!</v>
      </c>
      <c r="W61" s="333" t="e">
        <f>(W36-#REF!-#REF!)*$C$57</f>
        <v>#REF!</v>
      </c>
      <c r="X61" s="332" t="e">
        <f>(X36-#REF!-#REF!)*$C$57</f>
        <v>#REF!</v>
      </c>
      <c r="Y61" s="330" t="e">
        <f>(Y36-#REF!-#REF!)*$C$57</f>
        <v>#REF!</v>
      </c>
      <c r="Z61" s="330" t="e">
        <f>(Z36-#REF!-#REF!)*$C$57</f>
        <v>#REF!</v>
      </c>
      <c r="AA61" s="333" t="e">
        <f>(AA36-#REF!-#REF!)*$C$57</f>
        <v>#REF!</v>
      </c>
      <c r="AB61" s="332" t="e">
        <f>(AB36-#REF!-#REF!)*$C$57</f>
        <v>#REF!</v>
      </c>
      <c r="AC61" s="330" t="e">
        <f>(AC36-#REF!-#REF!)*$C$57</f>
        <v>#REF!</v>
      </c>
      <c r="AD61" s="330" t="e">
        <f>(AD36-#REF!-#REF!)*$C$57</f>
        <v>#REF!</v>
      </c>
      <c r="AE61" s="333" t="e">
        <f>(AE36-#REF!-#REF!)*$C$57</f>
        <v>#REF!</v>
      </c>
      <c r="AF61" s="332" t="e">
        <f>(AF36-#REF!-#REF!)*$C$57</f>
        <v>#REF!</v>
      </c>
      <c r="AG61" s="330" t="e">
        <f>(AG36-#REF!-#REF!)*$C$57</f>
        <v>#REF!</v>
      </c>
      <c r="AH61" s="330" t="e">
        <f>(AH36-#REF!-#REF!)*$C$57</f>
        <v>#REF!</v>
      </c>
      <c r="AI61" s="333" t="e">
        <f>(AI36-#REF!-#REF!)*$C$57</f>
        <v>#REF!</v>
      </c>
      <c r="AJ61" s="302"/>
      <c r="AK61" s="302"/>
      <c r="AL61" s="302"/>
      <c r="AM61" s="302"/>
      <c r="AN61" s="302"/>
      <c r="AO61" s="302"/>
      <c r="AP61" s="302"/>
      <c r="AQ61" s="302"/>
    </row>
    <row r="62" spans="2:43" s="258" customFormat="1" hidden="1" x14ac:dyDescent="0.25">
      <c r="B62" s="334"/>
      <c r="C62" s="256"/>
      <c r="D62" s="257"/>
      <c r="G62" s="259"/>
      <c r="L62" s="341"/>
      <c r="O62" s="259"/>
      <c r="T62" s="257"/>
      <c r="W62" s="260"/>
      <c r="X62" s="257"/>
      <c r="AA62" s="260"/>
      <c r="AB62" s="257"/>
      <c r="AE62" s="260"/>
      <c r="AF62" s="257"/>
      <c r="AI62" s="260"/>
    </row>
    <row r="63" spans="2:43" s="303" customFormat="1" ht="21" hidden="1" x14ac:dyDescent="0.25">
      <c r="B63" s="326" t="s">
        <v>348</v>
      </c>
      <c r="C63" s="335"/>
      <c r="D63" s="327"/>
      <c r="E63" s="328"/>
      <c r="F63" s="328"/>
      <c r="G63" s="329"/>
      <c r="H63" s="330"/>
      <c r="I63" s="330"/>
      <c r="J63" s="330"/>
      <c r="K63" s="330"/>
      <c r="L63" s="348"/>
      <c r="M63" s="330"/>
      <c r="N63" s="330"/>
      <c r="O63" s="331"/>
      <c r="P63" s="330">
        <v>0</v>
      </c>
      <c r="Q63" s="330">
        <v>0</v>
      </c>
      <c r="R63" s="330">
        <v>0</v>
      </c>
      <c r="S63" s="330">
        <v>0</v>
      </c>
      <c r="T63" s="332">
        <v>0</v>
      </c>
      <c r="U63" s="330">
        <v>0</v>
      </c>
      <c r="V63" s="330">
        <v>0</v>
      </c>
      <c r="W63" s="333">
        <v>0</v>
      </c>
      <c r="X63" s="332">
        <v>0</v>
      </c>
      <c r="Y63" s="330">
        <v>0</v>
      </c>
      <c r="Z63" s="330">
        <v>0</v>
      </c>
      <c r="AA63" s="333">
        <v>0</v>
      </c>
      <c r="AB63" s="332">
        <v>0</v>
      </c>
      <c r="AC63" s="330">
        <v>0</v>
      </c>
      <c r="AD63" s="330">
        <v>0</v>
      </c>
      <c r="AE63" s="333">
        <v>0</v>
      </c>
      <c r="AF63" s="332">
        <v>0</v>
      </c>
      <c r="AG63" s="330">
        <v>0</v>
      </c>
      <c r="AH63" s="330">
        <v>0</v>
      </c>
      <c r="AI63" s="333">
        <v>0</v>
      </c>
      <c r="AJ63" s="302">
        <v>0</v>
      </c>
      <c r="AK63" s="302"/>
      <c r="AL63" s="302"/>
      <c r="AM63" s="302"/>
      <c r="AN63" s="302"/>
      <c r="AO63" s="302"/>
      <c r="AP63" s="302"/>
      <c r="AQ63" s="302"/>
    </row>
    <row r="64" spans="2:43" hidden="1" x14ac:dyDescent="0.25">
      <c r="B64" s="264" t="s">
        <v>349</v>
      </c>
      <c r="C64" s="265">
        <f t="shared" ref="C64" si="8">SUM(D64:W64)</f>
        <v>1</v>
      </c>
      <c r="D64" s="282">
        <f t="shared" ref="D64:AI64" si="9">D63+D59</f>
        <v>1</v>
      </c>
      <c r="E64" s="283">
        <f t="shared" si="9"/>
        <v>0</v>
      </c>
      <c r="F64" s="283">
        <f t="shared" si="9"/>
        <v>0</v>
      </c>
      <c r="G64" s="284">
        <f t="shared" si="9"/>
        <v>0</v>
      </c>
      <c r="H64" s="305">
        <f t="shared" si="9"/>
        <v>0</v>
      </c>
      <c r="I64" s="305">
        <f t="shared" si="9"/>
        <v>0</v>
      </c>
      <c r="J64" s="305">
        <f t="shared" si="9"/>
        <v>0</v>
      </c>
      <c r="K64" s="305">
        <f t="shared" si="9"/>
        <v>0</v>
      </c>
      <c r="L64" s="346">
        <f t="shared" si="9"/>
        <v>0</v>
      </c>
      <c r="M64" s="305">
        <f t="shared" si="9"/>
        <v>0</v>
      </c>
      <c r="N64" s="305">
        <f t="shared" si="9"/>
        <v>0</v>
      </c>
      <c r="O64" s="306">
        <f t="shared" si="9"/>
        <v>0</v>
      </c>
      <c r="P64" s="305">
        <f t="shared" si="9"/>
        <v>0</v>
      </c>
      <c r="Q64" s="305">
        <f t="shared" si="9"/>
        <v>0</v>
      </c>
      <c r="R64" s="305">
        <f t="shared" si="9"/>
        <v>0</v>
      </c>
      <c r="S64" s="305">
        <f t="shared" si="9"/>
        <v>0</v>
      </c>
      <c r="T64" s="285">
        <f t="shared" si="9"/>
        <v>0</v>
      </c>
      <c r="U64" s="305">
        <f t="shared" si="9"/>
        <v>0</v>
      </c>
      <c r="V64" s="305">
        <f t="shared" si="9"/>
        <v>0</v>
      </c>
      <c r="W64" s="307">
        <f t="shared" si="9"/>
        <v>0</v>
      </c>
      <c r="X64" s="285">
        <f t="shared" si="9"/>
        <v>0</v>
      </c>
      <c r="Y64" s="305">
        <f t="shared" si="9"/>
        <v>0</v>
      </c>
      <c r="Z64" s="305">
        <f t="shared" si="9"/>
        <v>0</v>
      </c>
      <c r="AA64" s="307">
        <f t="shared" si="9"/>
        <v>0</v>
      </c>
      <c r="AB64" s="285">
        <f t="shared" si="9"/>
        <v>0</v>
      </c>
      <c r="AC64" s="305">
        <f t="shared" si="9"/>
        <v>0</v>
      </c>
      <c r="AD64" s="305">
        <f t="shared" si="9"/>
        <v>0</v>
      </c>
      <c r="AE64" s="307">
        <f t="shared" si="9"/>
        <v>0</v>
      </c>
      <c r="AF64" s="285">
        <f t="shared" si="9"/>
        <v>0</v>
      </c>
      <c r="AG64" s="305">
        <f t="shared" si="9"/>
        <v>0</v>
      </c>
      <c r="AH64" s="305">
        <f t="shared" si="9"/>
        <v>0</v>
      </c>
      <c r="AI64" s="307">
        <f t="shared" si="9"/>
        <v>0</v>
      </c>
      <c r="AJ64" s="236"/>
      <c r="AK64" s="236"/>
      <c r="AL64" s="236"/>
      <c r="AM64" s="236"/>
      <c r="AN64" s="236"/>
      <c r="AO64" s="236"/>
      <c r="AP64" s="236"/>
      <c r="AQ64" s="236"/>
    </row>
    <row r="65" spans="2:43" s="19" customFormat="1" hidden="1" x14ac:dyDescent="0.25">
      <c r="B65" s="309" t="s">
        <v>350</v>
      </c>
      <c r="C65" s="310" t="s">
        <v>351</v>
      </c>
      <c r="D65" s="311">
        <f>12.5%/4</f>
        <v>3.125E-2</v>
      </c>
      <c r="E65" s="21">
        <f t="shared" ref="E65:AI65" si="10">D65</f>
        <v>3.125E-2</v>
      </c>
      <c r="F65" s="21">
        <f t="shared" si="10"/>
        <v>3.125E-2</v>
      </c>
      <c r="G65" s="312">
        <f t="shared" si="10"/>
        <v>3.125E-2</v>
      </c>
      <c r="H65" s="21">
        <f t="shared" si="10"/>
        <v>3.125E-2</v>
      </c>
      <c r="I65" s="21">
        <f t="shared" si="10"/>
        <v>3.125E-2</v>
      </c>
      <c r="J65" s="21">
        <f t="shared" si="10"/>
        <v>3.125E-2</v>
      </c>
      <c r="K65" s="21">
        <f t="shared" si="10"/>
        <v>3.125E-2</v>
      </c>
      <c r="L65" s="347">
        <f t="shared" si="10"/>
        <v>3.125E-2</v>
      </c>
      <c r="M65" s="21">
        <f t="shared" si="10"/>
        <v>3.125E-2</v>
      </c>
      <c r="N65" s="21">
        <f t="shared" si="10"/>
        <v>3.125E-2</v>
      </c>
      <c r="O65" s="312">
        <f t="shared" si="10"/>
        <v>3.125E-2</v>
      </c>
      <c r="P65" s="21">
        <f t="shared" si="10"/>
        <v>3.125E-2</v>
      </c>
      <c r="Q65" s="21">
        <f t="shared" si="10"/>
        <v>3.125E-2</v>
      </c>
      <c r="R65" s="21">
        <f t="shared" si="10"/>
        <v>3.125E-2</v>
      </c>
      <c r="S65" s="21">
        <f t="shared" si="10"/>
        <v>3.125E-2</v>
      </c>
      <c r="T65" s="311">
        <f t="shared" si="10"/>
        <v>3.125E-2</v>
      </c>
      <c r="U65" s="21">
        <f t="shared" si="10"/>
        <v>3.125E-2</v>
      </c>
      <c r="V65" s="21">
        <f t="shared" si="10"/>
        <v>3.125E-2</v>
      </c>
      <c r="W65" s="313">
        <f t="shared" si="10"/>
        <v>3.125E-2</v>
      </c>
      <c r="X65" s="311">
        <f t="shared" si="10"/>
        <v>3.125E-2</v>
      </c>
      <c r="Y65" s="21">
        <f t="shared" si="10"/>
        <v>3.125E-2</v>
      </c>
      <c r="Z65" s="21">
        <f t="shared" si="10"/>
        <v>3.125E-2</v>
      </c>
      <c r="AA65" s="313">
        <f t="shared" si="10"/>
        <v>3.125E-2</v>
      </c>
      <c r="AB65" s="311">
        <f t="shared" si="10"/>
        <v>3.125E-2</v>
      </c>
      <c r="AC65" s="21">
        <f t="shared" si="10"/>
        <v>3.125E-2</v>
      </c>
      <c r="AD65" s="21">
        <f t="shared" si="10"/>
        <v>3.125E-2</v>
      </c>
      <c r="AE65" s="313">
        <f t="shared" si="10"/>
        <v>3.125E-2</v>
      </c>
      <c r="AF65" s="311">
        <f t="shared" si="10"/>
        <v>3.125E-2</v>
      </c>
      <c r="AG65" s="21">
        <f t="shared" si="10"/>
        <v>3.125E-2</v>
      </c>
      <c r="AH65" s="21">
        <f t="shared" si="10"/>
        <v>3.125E-2</v>
      </c>
      <c r="AI65" s="313">
        <f t="shared" si="10"/>
        <v>3.125E-2</v>
      </c>
      <c r="AJ65" s="314"/>
      <c r="AK65" s="314"/>
      <c r="AL65" s="314"/>
      <c r="AM65" s="314"/>
      <c r="AN65" s="314"/>
      <c r="AO65" s="314"/>
      <c r="AP65" s="314"/>
      <c r="AQ65" s="314"/>
    </row>
    <row r="66" spans="2:43" hidden="1" x14ac:dyDescent="0.25">
      <c r="B66" s="264" t="s">
        <v>352</v>
      </c>
      <c r="C66" s="265">
        <f>SUM(D66:W66)</f>
        <v>3.125E-2</v>
      </c>
      <c r="D66" s="282">
        <f>D64*D65</f>
        <v>3.125E-2</v>
      </c>
      <c r="E66" s="283">
        <f t="shared" ref="E66" si="11">E64*E65</f>
        <v>0</v>
      </c>
      <c r="F66" s="283">
        <f>F64*F65</f>
        <v>0</v>
      </c>
      <c r="G66" s="284">
        <f t="shared" ref="G66" si="12">G64*G65</f>
        <v>0</v>
      </c>
      <c r="H66" s="305">
        <f>H64*H65</f>
        <v>0</v>
      </c>
      <c r="I66" s="305">
        <f t="shared" ref="I66:AI66" si="13">I64*I65</f>
        <v>0</v>
      </c>
      <c r="J66" s="305">
        <f t="shared" si="13"/>
        <v>0</v>
      </c>
      <c r="K66" s="305">
        <f t="shared" si="13"/>
        <v>0</v>
      </c>
      <c r="L66" s="346">
        <f t="shared" si="13"/>
        <v>0</v>
      </c>
      <c r="M66" s="305">
        <f t="shared" si="13"/>
        <v>0</v>
      </c>
      <c r="N66" s="305">
        <f t="shared" si="13"/>
        <v>0</v>
      </c>
      <c r="O66" s="306">
        <f t="shared" si="13"/>
        <v>0</v>
      </c>
      <c r="P66" s="305">
        <f t="shared" si="13"/>
        <v>0</v>
      </c>
      <c r="Q66" s="305">
        <f t="shared" si="13"/>
        <v>0</v>
      </c>
      <c r="R66" s="305">
        <f t="shared" si="13"/>
        <v>0</v>
      </c>
      <c r="S66" s="305">
        <f t="shared" si="13"/>
        <v>0</v>
      </c>
      <c r="T66" s="285">
        <f t="shared" si="13"/>
        <v>0</v>
      </c>
      <c r="U66" s="305">
        <f t="shared" si="13"/>
        <v>0</v>
      </c>
      <c r="V66" s="305">
        <f t="shared" si="13"/>
        <v>0</v>
      </c>
      <c r="W66" s="307">
        <f t="shared" si="13"/>
        <v>0</v>
      </c>
      <c r="X66" s="285">
        <f t="shared" si="13"/>
        <v>0</v>
      </c>
      <c r="Y66" s="305">
        <f t="shared" si="13"/>
        <v>0</v>
      </c>
      <c r="Z66" s="305">
        <f t="shared" si="13"/>
        <v>0</v>
      </c>
      <c r="AA66" s="307">
        <f t="shared" si="13"/>
        <v>0</v>
      </c>
      <c r="AB66" s="285">
        <f t="shared" si="13"/>
        <v>0</v>
      </c>
      <c r="AC66" s="305">
        <f t="shared" si="13"/>
        <v>0</v>
      </c>
      <c r="AD66" s="305">
        <f t="shared" si="13"/>
        <v>0</v>
      </c>
      <c r="AE66" s="307">
        <f t="shared" si="13"/>
        <v>0</v>
      </c>
      <c r="AF66" s="285">
        <f t="shared" si="13"/>
        <v>0</v>
      </c>
      <c r="AG66" s="305">
        <f t="shared" si="13"/>
        <v>0</v>
      </c>
      <c r="AH66" s="305">
        <f t="shared" si="13"/>
        <v>0</v>
      </c>
      <c r="AI66" s="307">
        <f t="shared" si="13"/>
        <v>0</v>
      </c>
      <c r="AJ66" s="236"/>
      <c r="AK66" s="236"/>
      <c r="AL66" s="236"/>
      <c r="AM66" s="236"/>
      <c r="AN66" s="236"/>
      <c r="AO66" s="236"/>
      <c r="AP66" s="236"/>
      <c r="AQ66" s="236"/>
    </row>
    <row r="67" spans="2:43" hidden="1" x14ac:dyDescent="0.25">
      <c r="B67" s="264" t="s">
        <v>353</v>
      </c>
      <c r="C67" s="265"/>
      <c r="D67" s="282">
        <v>0</v>
      </c>
      <c r="E67" s="283">
        <v>0</v>
      </c>
      <c r="F67" s="283">
        <v>0</v>
      </c>
      <c r="G67" s="284">
        <v>0</v>
      </c>
      <c r="H67" s="305">
        <f>H66</f>
        <v>0</v>
      </c>
      <c r="I67" s="305">
        <f>I66</f>
        <v>0</v>
      </c>
      <c r="J67" s="305">
        <f t="shared" ref="J67:AI67" si="14">J66</f>
        <v>0</v>
      </c>
      <c r="K67" s="305">
        <f t="shared" si="14"/>
        <v>0</v>
      </c>
      <c r="L67" s="346">
        <f t="shared" si="14"/>
        <v>0</v>
      </c>
      <c r="M67" s="305">
        <f t="shared" si="14"/>
        <v>0</v>
      </c>
      <c r="N67" s="305">
        <f t="shared" si="14"/>
        <v>0</v>
      </c>
      <c r="O67" s="306">
        <f t="shared" si="14"/>
        <v>0</v>
      </c>
      <c r="P67" s="305">
        <f t="shared" si="14"/>
        <v>0</v>
      </c>
      <c r="Q67" s="305">
        <f t="shared" si="14"/>
        <v>0</v>
      </c>
      <c r="R67" s="305">
        <f t="shared" si="14"/>
        <v>0</v>
      </c>
      <c r="S67" s="305">
        <f t="shared" si="14"/>
        <v>0</v>
      </c>
      <c r="T67" s="285">
        <f t="shared" si="14"/>
        <v>0</v>
      </c>
      <c r="U67" s="305">
        <f t="shared" si="14"/>
        <v>0</v>
      </c>
      <c r="V67" s="305">
        <f t="shared" si="14"/>
        <v>0</v>
      </c>
      <c r="W67" s="307">
        <f t="shared" si="14"/>
        <v>0</v>
      </c>
      <c r="X67" s="285">
        <f t="shared" si="14"/>
        <v>0</v>
      </c>
      <c r="Y67" s="305">
        <f t="shared" si="14"/>
        <v>0</v>
      </c>
      <c r="Z67" s="305">
        <f t="shared" si="14"/>
        <v>0</v>
      </c>
      <c r="AA67" s="307">
        <f t="shared" si="14"/>
        <v>0</v>
      </c>
      <c r="AB67" s="285">
        <f t="shared" si="14"/>
        <v>0</v>
      </c>
      <c r="AC67" s="305">
        <f t="shared" si="14"/>
        <v>0</v>
      </c>
      <c r="AD67" s="305">
        <f t="shared" si="14"/>
        <v>0</v>
      </c>
      <c r="AE67" s="307">
        <f t="shared" si="14"/>
        <v>0</v>
      </c>
      <c r="AF67" s="285">
        <f t="shared" si="14"/>
        <v>0</v>
      </c>
      <c r="AG67" s="305">
        <f t="shared" si="14"/>
        <v>0</v>
      </c>
      <c r="AH67" s="305">
        <f t="shared" si="14"/>
        <v>0</v>
      </c>
      <c r="AI67" s="307">
        <f t="shared" si="14"/>
        <v>0</v>
      </c>
      <c r="AJ67" s="236"/>
      <c r="AK67" s="236"/>
      <c r="AL67" s="236"/>
      <c r="AM67" s="236"/>
      <c r="AN67" s="236"/>
      <c r="AO67" s="236"/>
      <c r="AP67" s="236"/>
      <c r="AQ67" s="236"/>
    </row>
    <row r="68" spans="2:43" hidden="1" x14ac:dyDescent="0.25">
      <c r="B68" s="264" t="s">
        <v>354</v>
      </c>
      <c r="C68" s="265">
        <f t="shared" ref="C68" si="15">SUM(D68:W68)</f>
        <v>520000</v>
      </c>
      <c r="D68" s="282">
        <v>0</v>
      </c>
      <c r="E68" s="283">
        <v>0</v>
      </c>
      <c r="F68" s="283">
        <v>0</v>
      </c>
      <c r="G68" s="284">
        <v>0</v>
      </c>
      <c r="H68" s="305">
        <v>0</v>
      </c>
      <c r="I68" s="305">
        <v>150000</v>
      </c>
      <c r="J68" s="305">
        <v>250000</v>
      </c>
      <c r="K68" s="305">
        <v>120000</v>
      </c>
      <c r="L68" s="346"/>
      <c r="M68" s="305">
        <f>M59</f>
        <v>0</v>
      </c>
      <c r="N68" s="305">
        <v>0</v>
      </c>
      <c r="O68" s="306">
        <v>0</v>
      </c>
      <c r="P68" s="305">
        <v>0</v>
      </c>
      <c r="Q68" s="305">
        <v>0</v>
      </c>
      <c r="R68" s="305">
        <v>0</v>
      </c>
      <c r="S68" s="305">
        <v>0</v>
      </c>
      <c r="T68" s="285">
        <v>0</v>
      </c>
      <c r="U68" s="305">
        <v>0</v>
      </c>
      <c r="V68" s="305">
        <v>0</v>
      </c>
      <c r="W68" s="307">
        <v>0</v>
      </c>
      <c r="X68" s="285">
        <v>0</v>
      </c>
      <c r="Y68" s="305">
        <v>0</v>
      </c>
      <c r="Z68" s="305">
        <v>0</v>
      </c>
      <c r="AA68" s="307">
        <v>0</v>
      </c>
      <c r="AB68" s="285">
        <v>0</v>
      </c>
      <c r="AC68" s="305">
        <v>0</v>
      </c>
      <c r="AD68" s="305">
        <v>0</v>
      </c>
      <c r="AE68" s="307">
        <v>0</v>
      </c>
      <c r="AF68" s="285">
        <v>0</v>
      </c>
      <c r="AG68" s="305">
        <v>0</v>
      </c>
      <c r="AH68" s="305">
        <v>0</v>
      </c>
      <c r="AI68" s="307">
        <v>0</v>
      </c>
      <c r="AJ68" s="236"/>
      <c r="AK68" s="236"/>
      <c r="AL68" s="236"/>
      <c r="AM68" s="236"/>
      <c r="AN68" s="236"/>
      <c r="AO68" s="236"/>
      <c r="AP68" s="236"/>
      <c r="AQ68" s="236"/>
    </row>
    <row r="69" spans="2:43" s="325" customFormat="1" hidden="1" x14ac:dyDescent="0.25">
      <c r="B69" s="315" t="s">
        <v>355</v>
      </c>
      <c r="C69" s="316" t="e">
        <f>MIN(D69:W69)</f>
        <v>#REF!</v>
      </c>
      <c r="D69" s="317" t="e">
        <f>D61-D63</f>
        <v>#REF!</v>
      </c>
      <c r="E69" s="318" t="e">
        <f t="shared" ref="E69:AI69" si="16">E61-E63</f>
        <v>#REF!</v>
      </c>
      <c r="F69" s="318" t="e">
        <f t="shared" si="16"/>
        <v>#REF!</v>
      </c>
      <c r="G69" s="319" t="e">
        <f t="shared" si="16"/>
        <v>#REF!</v>
      </c>
      <c r="H69" s="320" t="e">
        <f t="shared" si="16"/>
        <v>#REF!</v>
      </c>
      <c r="I69" s="320" t="e">
        <f t="shared" si="16"/>
        <v>#REF!</v>
      </c>
      <c r="J69" s="320" t="e">
        <f t="shared" si="16"/>
        <v>#REF!</v>
      </c>
      <c r="K69" s="320" t="e">
        <f t="shared" si="16"/>
        <v>#REF!</v>
      </c>
      <c r="L69" s="321" t="e">
        <f t="shared" si="16"/>
        <v>#REF!</v>
      </c>
      <c r="M69" s="320" t="e">
        <f t="shared" si="16"/>
        <v>#REF!</v>
      </c>
      <c r="N69" s="320" t="e">
        <f t="shared" si="16"/>
        <v>#REF!</v>
      </c>
      <c r="O69" s="322" t="e">
        <f t="shared" si="16"/>
        <v>#REF!</v>
      </c>
      <c r="P69" s="320" t="e">
        <f t="shared" si="16"/>
        <v>#REF!</v>
      </c>
      <c r="Q69" s="320" t="e">
        <f t="shared" si="16"/>
        <v>#REF!</v>
      </c>
      <c r="R69" s="320" t="e">
        <f t="shared" si="16"/>
        <v>#REF!</v>
      </c>
      <c r="S69" s="320" t="e">
        <f t="shared" si="16"/>
        <v>#REF!</v>
      </c>
      <c r="T69" s="321" t="e">
        <f t="shared" si="16"/>
        <v>#REF!</v>
      </c>
      <c r="U69" s="320" t="e">
        <f t="shared" si="16"/>
        <v>#REF!</v>
      </c>
      <c r="V69" s="320" t="e">
        <f t="shared" si="16"/>
        <v>#REF!</v>
      </c>
      <c r="W69" s="323" t="e">
        <f t="shared" si="16"/>
        <v>#REF!</v>
      </c>
      <c r="X69" s="321" t="e">
        <f t="shared" si="16"/>
        <v>#REF!</v>
      </c>
      <c r="Y69" s="320" t="e">
        <f t="shared" si="16"/>
        <v>#REF!</v>
      </c>
      <c r="Z69" s="320" t="e">
        <f t="shared" si="16"/>
        <v>#REF!</v>
      </c>
      <c r="AA69" s="323" t="e">
        <f t="shared" si="16"/>
        <v>#REF!</v>
      </c>
      <c r="AB69" s="321" t="e">
        <f t="shared" si="16"/>
        <v>#REF!</v>
      </c>
      <c r="AC69" s="320" t="e">
        <f t="shared" si="16"/>
        <v>#REF!</v>
      </c>
      <c r="AD69" s="320" t="e">
        <f t="shared" si="16"/>
        <v>#REF!</v>
      </c>
      <c r="AE69" s="323" t="e">
        <f t="shared" si="16"/>
        <v>#REF!</v>
      </c>
      <c r="AF69" s="321" t="e">
        <f t="shared" si="16"/>
        <v>#REF!</v>
      </c>
      <c r="AG69" s="320" t="e">
        <f t="shared" si="16"/>
        <v>#REF!</v>
      </c>
      <c r="AH69" s="320" t="e">
        <f t="shared" si="16"/>
        <v>#REF!</v>
      </c>
      <c r="AI69" s="323" t="e">
        <f t="shared" si="16"/>
        <v>#REF!</v>
      </c>
      <c r="AJ69" s="324"/>
      <c r="AK69" s="324"/>
      <c r="AL69" s="324"/>
      <c r="AM69" s="324"/>
      <c r="AN69" s="324"/>
      <c r="AO69" s="324"/>
      <c r="AP69" s="324"/>
      <c r="AQ69" s="324"/>
    </row>
    <row r="70" spans="2:43" hidden="1" x14ac:dyDescent="0.25">
      <c r="C70" s="219"/>
    </row>
    <row r="71" spans="2:43" hidden="1" x14ac:dyDescent="0.25">
      <c r="C71" s="231" t="e">
        <f>C61/C60</f>
        <v>#REF!</v>
      </c>
    </row>
    <row r="72" spans="2:43" hidden="1" x14ac:dyDescent="0.25">
      <c r="C72" s="219"/>
    </row>
    <row r="73" spans="2:43" hidden="1" x14ac:dyDescent="0.25"/>
  </sheetData>
  <mergeCells count="8">
    <mergeCell ref="AB4:AE4"/>
    <mergeCell ref="AF4:AI4"/>
    <mergeCell ref="D4:G4"/>
    <mergeCell ref="H4:K4"/>
    <mergeCell ref="L4:O4"/>
    <mergeCell ref="P4:S4"/>
    <mergeCell ref="T4:W4"/>
    <mergeCell ref="X4:AA4"/>
  </mergeCells>
  <phoneticPr fontId="38" type="noConversion"/>
  <pageMargins left="0.7" right="0.7" top="0.75" bottom="0.75" header="0.3" footer="0.3"/>
  <pageSetup paperSize="8" scale="7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3146B6F829445B2100E6FFA9FDCD3" ma:contentTypeVersion="11" ma:contentTypeDescription="Create a new document." ma:contentTypeScope="" ma:versionID="bab8e00ee1ae1839959e558372726dbf">
  <xsd:schema xmlns:xsd="http://www.w3.org/2001/XMLSchema" xmlns:xs="http://www.w3.org/2001/XMLSchema" xmlns:p="http://schemas.microsoft.com/office/2006/metadata/properties" xmlns:ns2="78bd9371-289f-49b5-99ae-8ad8e9ed8b1d" xmlns:ns3="d7434385-f3e1-4674-8ea1-e7eb31775453" targetNamespace="http://schemas.microsoft.com/office/2006/metadata/properties" ma:root="true" ma:fieldsID="75b0632014c24ee25f6320ee49287e00" ns2:_="" ns3:_="">
    <xsd:import namespace="78bd9371-289f-49b5-99ae-8ad8e9ed8b1d"/>
    <xsd:import namespace="d7434385-f3e1-4674-8ea1-e7eb31775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d9371-289f-49b5-99ae-8ad8e9ed8b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34385-f3e1-4674-8ea1-e7eb31775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58100-9099-4A6B-B4A0-F44FA15C5E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40266F-0966-4992-9812-A87DEBDA2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d9371-289f-49b5-99ae-8ad8e9ed8b1d"/>
    <ds:schemaRef ds:uri="d7434385-f3e1-4674-8ea1-e7eb31775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EE8F2B-C92A-495A-85E3-487A82C9DA32}">
  <ds:schemaRefs>
    <ds:schemaRef ds:uri="http://purl.org/dc/terms/"/>
    <ds:schemaRef ds:uri="78bd9371-289f-49b5-99ae-8ad8e9ed8b1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7434385-f3e1-4674-8ea1-e7eb3177545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Assumptions</vt:lpstr>
      <vt:lpstr>CF_TIPV</vt:lpstr>
      <vt:lpstr>Assumptions!Print_Area</vt:lpstr>
      <vt:lpstr>CF_TIPV!Print_Area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PHUC HANG</cp:lastModifiedBy>
  <cp:revision/>
  <dcterms:created xsi:type="dcterms:W3CDTF">2022-04-04T23:29:39Z</dcterms:created>
  <dcterms:modified xsi:type="dcterms:W3CDTF">2024-01-25T08:57:07Z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0x0101007D83146B6F829445B2100E6FFA9FDCD3</vt:lpwstr>
  </property>
</Properties>
</file>