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KT_THUC HANH KTTC1\DE THI CK\DAP AN THI CK_TH KTTC 1_HK231\"/>
    </mc:Choice>
  </mc:AlternateContent>
  <xr:revisionPtr revIDLastSave="0" documentId="13_ncr:1_{F7604160-0C1D-4C4A-8E34-3296C0F4ECC4}" xr6:coauthVersionLast="47" xr6:coauthVersionMax="47" xr10:uidLastSave="{00000000-0000-0000-0000-000000000000}"/>
  <bookViews>
    <workbookView xWindow="-108" yWindow="-108" windowWidth="23256" windowHeight="12456" firstSheet="1" activeTab="6" xr2:uid="{00000000-000D-0000-FFFF-FFFF00000000}"/>
  </bookViews>
  <sheets>
    <sheet name="ĐỊNH KHOẢN" sheetId="12" r:id="rId1"/>
    <sheet name="PHIẾU NHẬP KHO" sheetId="7" r:id="rId2"/>
    <sheet name="PHIẾU CHI" sheetId="10" r:id="rId3"/>
    <sheet name="NGHIEPVUKT" sheetId="2" r:id="rId4"/>
    <sheet name="BDMTK" sheetId="5" r:id="rId5"/>
    <sheet name="SO CHI TIET HTK" sheetId="15" r:id="rId6"/>
    <sheet name="THANG ĐIỂM YÊU CẦU 4" sheetId="16" r:id="rId7"/>
  </sheets>
  <definedNames>
    <definedName name="_xlnm._FilterDatabase" localSheetId="4" hidden="1">BDMTK!$A$3:$G$111</definedName>
    <definedName name="_xlnm._FilterDatabase" localSheetId="3" hidden="1">NGHIEPVUKT!$C$6:$R$6</definedName>
    <definedName name="_xlnm._FilterDatabase" localSheetId="5" hidden="1">'SO CHI TIET HTK'!$A$13:$O$136</definedName>
    <definedName name="BDMTK">BDMTK!$A$4:$G$111</definedName>
    <definedName name="SLPS">NGHIEPVUKT!$O$7:$O$129</definedName>
    <definedName name="STPS">NGHIEPVUKT!$P$7:$P$129</definedName>
    <definedName name="TKCO">NGHIEPVUKT!$N$7:$N$129</definedName>
    <definedName name="TKNO">NGHIEPVUKT!$M$7:$M$129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7" l="1"/>
  <c r="H36" i="7"/>
  <c r="Q95" i="2"/>
  <c r="R95" i="2"/>
  <c r="Q94" i="2"/>
  <c r="R94" i="2"/>
  <c r="I94" i="2"/>
  <c r="I95" i="2"/>
  <c r="D7" i="12"/>
  <c r="D17" i="12"/>
  <c r="E18" i="12" s="1"/>
  <c r="D8" i="12" l="1"/>
  <c r="E9" i="12" s="1"/>
  <c r="C39" i="16" l="1"/>
  <c r="J14" i="15"/>
  <c r="I14" i="15"/>
  <c r="H14" i="15"/>
  <c r="G14" i="15"/>
  <c r="E14" i="15"/>
  <c r="C14" i="15" s="1"/>
  <c r="J11" i="15"/>
  <c r="I11" i="15"/>
  <c r="H11" i="15"/>
  <c r="G11" i="15"/>
  <c r="L10" i="15"/>
  <c r="K10" i="15"/>
  <c r="F7" i="15"/>
  <c r="K14" i="15" l="1"/>
  <c r="L14" i="15"/>
  <c r="L12" i="15"/>
  <c r="F10" i="15"/>
  <c r="K12" i="15"/>
  <c r="F14" i="15"/>
  <c r="D14" i="15"/>
  <c r="A14" i="15"/>
  <c r="B14" i="15"/>
  <c r="F12" i="15" l="1"/>
  <c r="L38" i="15"/>
  <c r="L42" i="15"/>
  <c r="L44" i="15"/>
  <c r="L46" i="15"/>
  <c r="L83" i="15"/>
  <c r="L85" i="15"/>
  <c r="J134" i="15"/>
  <c r="I134" i="15"/>
  <c r="H134" i="15"/>
  <c r="G134" i="15"/>
  <c r="K134" i="15" s="1"/>
  <c r="E134" i="15"/>
  <c r="D134" i="15" s="1"/>
  <c r="J133" i="15"/>
  <c r="I133" i="15"/>
  <c r="H133" i="15"/>
  <c r="G133" i="15"/>
  <c r="E133" i="15"/>
  <c r="D133" i="15" s="1"/>
  <c r="J132" i="15"/>
  <c r="I132" i="15"/>
  <c r="H132" i="15"/>
  <c r="G132" i="15"/>
  <c r="E132" i="15"/>
  <c r="A132" i="15" s="1"/>
  <c r="J131" i="15"/>
  <c r="I131" i="15"/>
  <c r="H131" i="15"/>
  <c r="G131" i="15"/>
  <c r="E131" i="15"/>
  <c r="A131" i="15"/>
  <c r="J130" i="15"/>
  <c r="I130" i="15"/>
  <c r="H130" i="15"/>
  <c r="G130" i="15"/>
  <c r="E130" i="15"/>
  <c r="A130" i="15" s="1"/>
  <c r="J129" i="15"/>
  <c r="I129" i="15"/>
  <c r="H129" i="15"/>
  <c r="G129" i="15"/>
  <c r="E129" i="15"/>
  <c r="A129" i="15" s="1"/>
  <c r="J128" i="15"/>
  <c r="I128" i="15"/>
  <c r="H128" i="15"/>
  <c r="G128" i="15"/>
  <c r="E128" i="15"/>
  <c r="A128" i="15" s="1"/>
  <c r="J127" i="15"/>
  <c r="I127" i="15"/>
  <c r="H127" i="15"/>
  <c r="G127" i="15"/>
  <c r="E127" i="15"/>
  <c r="A127" i="15" s="1"/>
  <c r="J126" i="15"/>
  <c r="I126" i="15"/>
  <c r="H126" i="15"/>
  <c r="G126" i="15"/>
  <c r="E126" i="15"/>
  <c r="A126" i="15" s="1"/>
  <c r="J125" i="15"/>
  <c r="I125" i="15"/>
  <c r="H125" i="15"/>
  <c r="G125" i="15"/>
  <c r="E125" i="15"/>
  <c r="A125" i="15" s="1"/>
  <c r="J124" i="15"/>
  <c r="I124" i="15"/>
  <c r="H124" i="15"/>
  <c r="G124" i="15"/>
  <c r="E124" i="15"/>
  <c r="A124" i="15" s="1"/>
  <c r="J123" i="15"/>
  <c r="I123" i="15"/>
  <c r="H123" i="15"/>
  <c r="G123" i="15"/>
  <c r="F123" i="15" s="1"/>
  <c r="E123" i="15"/>
  <c r="A123" i="15" s="1"/>
  <c r="J122" i="15"/>
  <c r="I122" i="15"/>
  <c r="H122" i="15"/>
  <c r="G122" i="15"/>
  <c r="F122" i="15" s="1"/>
  <c r="E122" i="15"/>
  <c r="J121" i="15"/>
  <c r="I121" i="15"/>
  <c r="H121" i="15"/>
  <c r="G121" i="15"/>
  <c r="E121" i="15"/>
  <c r="A121" i="15"/>
  <c r="J120" i="15"/>
  <c r="I120" i="15"/>
  <c r="H120" i="15"/>
  <c r="G120" i="15"/>
  <c r="E120" i="15"/>
  <c r="A120" i="15" s="1"/>
  <c r="J119" i="15"/>
  <c r="I119" i="15"/>
  <c r="H119" i="15"/>
  <c r="G119" i="15"/>
  <c r="F119" i="15" s="1"/>
  <c r="E119" i="15"/>
  <c r="A119" i="15"/>
  <c r="J118" i="15"/>
  <c r="I118" i="15"/>
  <c r="H118" i="15"/>
  <c r="G118" i="15"/>
  <c r="E118" i="15"/>
  <c r="A118" i="15" s="1"/>
  <c r="J117" i="15"/>
  <c r="I117" i="15"/>
  <c r="H117" i="15"/>
  <c r="G117" i="15"/>
  <c r="F117" i="15" s="1"/>
  <c r="E117" i="15"/>
  <c r="A117" i="15" s="1"/>
  <c r="J116" i="15"/>
  <c r="I116" i="15"/>
  <c r="H116" i="15"/>
  <c r="G116" i="15"/>
  <c r="E116" i="15"/>
  <c r="A116" i="15" s="1"/>
  <c r="J115" i="15"/>
  <c r="I115" i="15"/>
  <c r="H115" i="15"/>
  <c r="G115" i="15"/>
  <c r="E115" i="15"/>
  <c r="A115" i="15"/>
  <c r="J114" i="15"/>
  <c r="I114" i="15"/>
  <c r="H114" i="15"/>
  <c r="G114" i="15"/>
  <c r="E114" i="15"/>
  <c r="A114" i="15" s="1"/>
  <c r="J113" i="15"/>
  <c r="I113" i="15"/>
  <c r="H113" i="15"/>
  <c r="G113" i="15"/>
  <c r="E113" i="15"/>
  <c r="A113" i="15"/>
  <c r="J112" i="15"/>
  <c r="I112" i="15"/>
  <c r="H112" i="15"/>
  <c r="G112" i="15"/>
  <c r="E112" i="15"/>
  <c r="A112" i="15" s="1"/>
  <c r="J111" i="15"/>
  <c r="I111" i="15"/>
  <c r="H111" i="15"/>
  <c r="G111" i="15"/>
  <c r="F111" i="15" s="1"/>
  <c r="E111" i="15"/>
  <c r="A111" i="15" s="1"/>
  <c r="J110" i="15"/>
  <c r="I110" i="15"/>
  <c r="H110" i="15"/>
  <c r="G110" i="15"/>
  <c r="E110" i="15"/>
  <c r="J109" i="15"/>
  <c r="I109" i="15"/>
  <c r="H109" i="15"/>
  <c r="L109" i="15" s="1"/>
  <c r="G109" i="15"/>
  <c r="E109" i="15"/>
  <c r="A109" i="15"/>
  <c r="J108" i="15"/>
  <c r="I108" i="15"/>
  <c r="H108" i="15"/>
  <c r="G108" i="15"/>
  <c r="E108" i="15"/>
  <c r="A108" i="15" s="1"/>
  <c r="J107" i="15"/>
  <c r="I107" i="15"/>
  <c r="H107" i="15"/>
  <c r="L107" i="15" s="1"/>
  <c r="G107" i="15"/>
  <c r="E107" i="15"/>
  <c r="A107" i="15"/>
  <c r="J106" i="15"/>
  <c r="I106" i="15"/>
  <c r="H106" i="15"/>
  <c r="G106" i="15"/>
  <c r="F106" i="15" s="1"/>
  <c r="E106" i="15"/>
  <c r="A106" i="15" s="1"/>
  <c r="J105" i="15"/>
  <c r="I105" i="15"/>
  <c r="H105" i="15"/>
  <c r="L105" i="15" s="1"/>
  <c r="G105" i="15"/>
  <c r="E105" i="15"/>
  <c r="A105" i="15"/>
  <c r="J104" i="15"/>
  <c r="I104" i="15"/>
  <c r="H104" i="15"/>
  <c r="G104" i="15"/>
  <c r="E104" i="15"/>
  <c r="A104" i="15" s="1"/>
  <c r="J103" i="15"/>
  <c r="I103" i="15"/>
  <c r="H103" i="15"/>
  <c r="G103" i="15"/>
  <c r="E103" i="15"/>
  <c r="A103" i="15"/>
  <c r="J102" i="15"/>
  <c r="I102" i="15"/>
  <c r="H102" i="15"/>
  <c r="L102" i="15" s="1"/>
  <c r="G102" i="15"/>
  <c r="E102" i="15"/>
  <c r="A102" i="15" s="1"/>
  <c r="J101" i="15"/>
  <c r="I101" i="15"/>
  <c r="H101" i="15"/>
  <c r="L101" i="15" s="1"/>
  <c r="G101" i="15"/>
  <c r="E101" i="15"/>
  <c r="A101" i="15"/>
  <c r="J100" i="15"/>
  <c r="I100" i="15"/>
  <c r="H100" i="15"/>
  <c r="G100" i="15"/>
  <c r="E100" i="15"/>
  <c r="A100" i="15" s="1"/>
  <c r="J99" i="15"/>
  <c r="I99" i="15"/>
  <c r="H99" i="15"/>
  <c r="L99" i="15" s="1"/>
  <c r="G99" i="15"/>
  <c r="E99" i="15"/>
  <c r="A99" i="15" s="1"/>
  <c r="J98" i="15"/>
  <c r="I98" i="15"/>
  <c r="H98" i="15"/>
  <c r="L98" i="15" s="1"/>
  <c r="G98" i="15"/>
  <c r="E98" i="15"/>
  <c r="J97" i="15"/>
  <c r="L97" i="15" s="1"/>
  <c r="I97" i="15"/>
  <c r="H97" i="15"/>
  <c r="G97" i="15"/>
  <c r="E97" i="15"/>
  <c r="A97" i="15" s="1"/>
  <c r="J96" i="15"/>
  <c r="I96" i="15"/>
  <c r="H96" i="15"/>
  <c r="L96" i="15" s="1"/>
  <c r="G96" i="15"/>
  <c r="E96" i="15"/>
  <c r="A96" i="15" s="1"/>
  <c r="J95" i="15"/>
  <c r="I95" i="15"/>
  <c r="H95" i="15"/>
  <c r="G95" i="15"/>
  <c r="E95" i="15"/>
  <c r="A95" i="15" s="1"/>
  <c r="J94" i="15"/>
  <c r="I94" i="15"/>
  <c r="H94" i="15"/>
  <c r="L94" i="15" s="1"/>
  <c r="G94" i="15"/>
  <c r="E94" i="15"/>
  <c r="A94" i="15"/>
  <c r="J93" i="15"/>
  <c r="I93" i="15"/>
  <c r="H93" i="15"/>
  <c r="L93" i="15" s="1"/>
  <c r="G93" i="15"/>
  <c r="E93" i="15"/>
  <c r="A93" i="15"/>
  <c r="J92" i="15"/>
  <c r="I92" i="15"/>
  <c r="H92" i="15"/>
  <c r="G92" i="15"/>
  <c r="E92" i="15"/>
  <c r="A92" i="15"/>
  <c r="J91" i="15"/>
  <c r="I91" i="15"/>
  <c r="H91" i="15"/>
  <c r="L91" i="15" s="1"/>
  <c r="G91" i="15"/>
  <c r="E91" i="15"/>
  <c r="A91" i="15"/>
  <c r="J90" i="15"/>
  <c r="I90" i="15"/>
  <c r="H90" i="15"/>
  <c r="G90" i="15"/>
  <c r="E90" i="15"/>
  <c r="A90" i="15"/>
  <c r="J89" i="15"/>
  <c r="I89" i="15"/>
  <c r="H89" i="15"/>
  <c r="L89" i="15" s="1"/>
  <c r="G89" i="15"/>
  <c r="E89" i="15"/>
  <c r="A89" i="15" s="1"/>
  <c r="J88" i="15"/>
  <c r="I88" i="15"/>
  <c r="H88" i="15"/>
  <c r="L88" i="15" s="1"/>
  <c r="G88" i="15"/>
  <c r="E88" i="15"/>
  <c r="A88" i="15" s="1"/>
  <c r="J87" i="15"/>
  <c r="I87" i="15"/>
  <c r="H87" i="15"/>
  <c r="L87" i="15" s="1"/>
  <c r="G87" i="15"/>
  <c r="F87" i="15" s="1"/>
  <c r="E87" i="15"/>
  <c r="A87" i="15" s="1"/>
  <c r="J86" i="15"/>
  <c r="I86" i="15"/>
  <c r="H86" i="15"/>
  <c r="L86" i="15" s="1"/>
  <c r="G86" i="15"/>
  <c r="E86" i="15"/>
  <c r="J85" i="15"/>
  <c r="I85" i="15"/>
  <c r="H85" i="15"/>
  <c r="G85" i="15"/>
  <c r="F85" i="15" s="1"/>
  <c r="E85" i="15"/>
  <c r="A85" i="15"/>
  <c r="J84" i="15"/>
  <c r="L84" i="15" s="1"/>
  <c r="I84" i="15"/>
  <c r="H84" i="15"/>
  <c r="G84" i="15"/>
  <c r="E84" i="15"/>
  <c r="A84" i="15" s="1"/>
  <c r="J83" i="15"/>
  <c r="I83" i="15"/>
  <c r="H83" i="15"/>
  <c r="G83" i="15"/>
  <c r="F83" i="15" s="1"/>
  <c r="E83" i="15"/>
  <c r="A83" i="15"/>
  <c r="J82" i="15"/>
  <c r="L82" i="15" s="1"/>
  <c r="I82" i="15"/>
  <c r="K82" i="15" s="1"/>
  <c r="H82" i="15"/>
  <c r="G82" i="15"/>
  <c r="E82" i="15"/>
  <c r="A82" i="15"/>
  <c r="J81" i="15"/>
  <c r="I81" i="15"/>
  <c r="H81" i="15"/>
  <c r="L81" i="15" s="1"/>
  <c r="G81" i="15"/>
  <c r="F81" i="15" s="1"/>
  <c r="E81" i="15"/>
  <c r="A81" i="15"/>
  <c r="J80" i="15"/>
  <c r="L80" i="15" s="1"/>
  <c r="I80" i="15"/>
  <c r="H80" i="15"/>
  <c r="G80" i="15"/>
  <c r="E80" i="15"/>
  <c r="A80" i="15"/>
  <c r="J79" i="15"/>
  <c r="I79" i="15"/>
  <c r="H79" i="15"/>
  <c r="L79" i="15" s="1"/>
  <c r="G79" i="15"/>
  <c r="F79" i="15" s="1"/>
  <c r="E79" i="15"/>
  <c r="A79" i="15"/>
  <c r="J78" i="15"/>
  <c r="L78" i="15" s="1"/>
  <c r="I78" i="15"/>
  <c r="H78" i="15"/>
  <c r="G78" i="15"/>
  <c r="E78" i="15"/>
  <c r="A78" i="15"/>
  <c r="J77" i="15"/>
  <c r="I77" i="15"/>
  <c r="H77" i="15"/>
  <c r="L77" i="15" s="1"/>
  <c r="G77" i="15"/>
  <c r="E77" i="15"/>
  <c r="A77" i="15"/>
  <c r="J76" i="15"/>
  <c r="I76" i="15"/>
  <c r="H76" i="15"/>
  <c r="G76" i="15"/>
  <c r="E76" i="15"/>
  <c r="A76" i="15" s="1"/>
  <c r="J75" i="15"/>
  <c r="I75" i="15"/>
  <c r="H75" i="15"/>
  <c r="G75" i="15"/>
  <c r="F75" i="15" s="1"/>
  <c r="E75" i="15"/>
  <c r="A75" i="15" s="1"/>
  <c r="J74" i="15"/>
  <c r="I74" i="15"/>
  <c r="H74" i="15"/>
  <c r="L74" i="15" s="1"/>
  <c r="G74" i="15"/>
  <c r="E74" i="15"/>
  <c r="J73" i="15"/>
  <c r="I73" i="15"/>
  <c r="H73" i="15"/>
  <c r="L73" i="15" s="1"/>
  <c r="G73" i="15"/>
  <c r="E73" i="15"/>
  <c r="A73" i="15"/>
  <c r="J72" i="15"/>
  <c r="I72" i="15"/>
  <c r="H72" i="15"/>
  <c r="L72" i="15" s="1"/>
  <c r="G72" i="15"/>
  <c r="E72" i="15"/>
  <c r="A72" i="15" s="1"/>
  <c r="J71" i="15"/>
  <c r="I71" i="15"/>
  <c r="H71" i="15"/>
  <c r="L71" i="15" s="1"/>
  <c r="G71" i="15"/>
  <c r="F71" i="15" s="1"/>
  <c r="E71" i="15"/>
  <c r="A71" i="15"/>
  <c r="J70" i="15"/>
  <c r="I70" i="15"/>
  <c r="H70" i="15"/>
  <c r="L70" i="15" s="1"/>
  <c r="G70" i="15"/>
  <c r="E70" i="15"/>
  <c r="A70" i="15" s="1"/>
  <c r="J69" i="15"/>
  <c r="I69" i="15"/>
  <c r="H69" i="15"/>
  <c r="L69" i="15" s="1"/>
  <c r="G69" i="15"/>
  <c r="F69" i="15" s="1"/>
  <c r="E69" i="15"/>
  <c r="A69" i="15" s="1"/>
  <c r="J68" i="15"/>
  <c r="I68" i="15"/>
  <c r="H68" i="15"/>
  <c r="L68" i="15" s="1"/>
  <c r="G68" i="15"/>
  <c r="E68" i="15"/>
  <c r="A68" i="15" s="1"/>
  <c r="J67" i="15"/>
  <c r="I67" i="15"/>
  <c r="H67" i="15"/>
  <c r="G67" i="15"/>
  <c r="E67" i="15"/>
  <c r="A67" i="15"/>
  <c r="J66" i="15"/>
  <c r="I66" i="15"/>
  <c r="H66" i="15"/>
  <c r="L66" i="15" s="1"/>
  <c r="G66" i="15"/>
  <c r="E66" i="15"/>
  <c r="B66" i="15" s="1"/>
  <c r="J65" i="15"/>
  <c r="I65" i="15"/>
  <c r="F65" i="15" s="1"/>
  <c r="H65" i="15"/>
  <c r="L65" i="15" s="1"/>
  <c r="G65" i="15"/>
  <c r="E65" i="15"/>
  <c r="B65" i="15" s="1"/>
  <c r="D65" i="15"/>
  <c r="J64" i="15"/>
  <c r="I64" i="15"/>
  <c r="H64" i="15"/>
  <c r="L64" i="15" s="1"/>
  <c r="G64" i="15"/>
  <c r="E64" i="15"/>
  <c r="B64" i="15" s="1"/>
  <c r="J63" i="15"/>
  <c r="I63" i="15"/>
  <c r="F63" i="15" s="1"/>
  <c r="H63" i="15"/>
  <c r="L63" i="15" s="1"/>
  <c r="G63" i="15"/>
  <c r="E63" i="15"/>
  <c r="B63" i="15" s="1"/>
  <c r="D63" i="15"/>
  <c r="J62" i="15"/>
  <c r="I62" i="15"/>
  <c r="H62" i="15"/>
  <c r="L62" i="15" s="1"/>
  <c r="G62" i="15"/>
  <c r="F62" i="15" s="1"/>
  <c r="E62" i="15"/>
  <c r="B62" i="15" s="1"/>
  <c r="D62" i="15"/>
  <c r="C62" i="15"/>
  <c r="A62" i="15"/>
  <c r="J61" i="15"/>
  <c r="I61" i="15"/>
  <c r="H61" i="15"/>
  <c r="G61" i="15"/>
  <c r="E61" i="15"/>
  <c r="B61" i="15" s="1"/>
  <c r="J60" i="15"/>
  <c r="I60" i="15"/>
  <c r="H60" i="15"/>
  <c r="G60" i="15"/>
  <c r="E60" i="15"/>
  <c r="B60" i="15" s="1"/>
  <c r="C60" i="15"/>
  <c r="A60" i="15"/>
  <c r="J59" i="15"/>
  <c r="I59" i="15"/>
  <c r="H59" i="15"/>
  <c r="L59" i="15" s="1"/>
  <c r="G59" i="15"/>
  <c r="F59" i="15" s="1"/>
  <c r="E59" i="15"/>
  <c r="B59" i="15" s="1"/>
  <c r="J58" i="15"/>
  <c r="I58" i="15"/>
  <c r="H58" i="15"/>
  <c r="G58" i="15"/>
  <c r="F58" i="15" s="1"/>
  <c r="E58" i="15"/>
  <c r="B58" i="15" s="1"/>
  <c r="J57" i="15"/>
  <c r="I57" i="15"/>
  <c r="F57" i="15" s="1"/>
  <c r="H57" i="15"/>
  <c r="G57" i="15"/>
  <c r="E57" i="15"/>
  <c r="B57" i="15" s="1"/>
  <c r="J56" i="15"/>
  <c r="I56" i="15"/>
  <c r="H56" i="15"/>
  <c r="G56" i="15"/>
  <c r="F56" i="15" s="1"/>
  <c r="E56" i="15"/>
  <c r="B56" i="15" s="1"/>
  <c r="J55" i="15"/>
  <c r="I55" i="15"/>
  <c r="F55" i="15" s="1"/>
  <c r="H55" i="15"/>
  <c r="L55" i="15" s="1"/>
  <c r="G55" i="15"/>
  <c r="E55" i="15"/>
  <c r="B55" i="15" s="1"/>
  <c r="J54" i="15"/>
  <c r="I54" i="15"/>
  <c r="H54" i="15"/>
  <c r="G54" i="15"/>
  <c r="E54" i="15"/>
  <c r="B54" i="15" s="1"/>
  <c r="J53" i="15"/>
  <c r="I53" i="15"/>
  <c r="H53" i="15"/>
  <c r="L53" i="15" s="1"/>
  <c r="G53" i="15"/>
  <c r="F53" i="15" s="1"/>
  <c r="E53" i="15"/>
  <c r="B53" i="15" s="1"/>
  <c r="D53" i="15"/>
  <c r="C53" i="15"/>
  <c r="J52" i="15"/>
  <c r="I52" i="15"/>
  <c r="H52" i="15"/>
  <c r="G52" i="15"/>
  <c r="K52" i="15" s="1"/>
  <c r="F52" i="15"/>
  <c r="E52" i="15"/>
  <c r="B52" i="15" s="1"/>
  <c r="D52" i="15"/>
  <c r="J51" i="15"/>
  <c r="L51" i="15" s="1"/>
  <c r="I51" i="15"/>
  <c r="H51" i="15"/>
  <c r="G51" i="15"/>
  <c r="E51" i="15"/>
  <c r="B51" i="15" s="1"/>
  <c r="D51" i="15"/>
  <c r="J50" i="15"/>
  <c r="I50" i="15"/>
  <c r="H50" i="15"/>
  <c r="G50" i="15"/>
  <c r="K50" i="15" s="1"/>
  <c r="E50" i="15"/>
  <c r="B50" i="15" s="1"/>
  <c r="J49" i="15"/>
  <c r="I49" i="15"/>
  <c r="H49" i="15"/>
  <c r="L49" i="15" s="1"/>
  <c r="G49" i="15"/>
  <c r="E49" i="15"/>
  <c r="D49" i="15" s="1"/>
  <c r="J48" i="15"/>
  <c r="I48" i="15"/>
  <c r="H48" i="15"/>
  <c r="L48" i="15" s="1"/>
  <c r="G48" i="15"/>
  <c r="F48" i="15" s="1"/>
  <c r="E48" i="15"/>
  <c r="D48" i="15" s="1"/>
  <c r="J47" i="15"/>
  <c r="I47" i="15"/>
  <c r="H47" i="15"/>
  <c r="G47" i="15"/>
  <c r="E47" i="15"/>
  <c r="D47" i="15" s="1"/>
  <c r="J46" i="15"/>
  <c r="I46" i="15"/>
  <c r="H46" i="15"/>
  <c r="G46" i="15"/>
  <c r="F46" i="15" s="1"/>
  <c r="E46" i="15"/>
  <c r="D46" i="15" s="1"/>
  <c r="J45" i="15"/>
  <c r="I45" i="15"/>
  <c r="H45" i="15"/>
  <c r="L45" i="15" s="1"/>
  <c r="G45" i="15"/>
  <c r="F45" i="15" s="1"/>
  <c r="E45" i="15"/>
  <c r="D45" i="15" s="1"/>
  <c r="J44" i="15"/>
  <c r="I44" i="15"/>
  <c r="H44" i="15"/>
  <c r="G44" i="15"/>
  <c r="E44" i="15"/>
  <c r="D44" i="15" s="1"/>
  <c r="A44" i="15"/>
  <c r="J43" i="15"/>
  <c r="I43" i="15"/>
  <c r="H43" i="15"/>
  <c r="G43" i="15"/>
  <c r="F43" i="15" s="1"/>
  <c r="E43" i="15"/>
  <c r="D43" i="15" s="1"/>
  <c r="J42" i="15"/>
  <c r="I42" i="15"/>
  <c r="H42" i="15"/>
  <c r="G42" i="15"/>
  <c r="F42" i="15" s="1"/>
  <c r="E42" i="15"/>
  <c r="D42" i="15" s="1"/>
  <c r="A42" i="15"/>
  <c r="J41" i="15"/>
  <c r="I41" i="15"/>
  <c r="H41" i="15"/>
  <c r="G41" i="15"/>
  <c r="E41" i="15"/>
  <c r="D41" i="15" s="1"/>
  <c r="J40" i="15"/>
  <c r="I40" i="15"/>
  <c r="H40" i="15"/>
  <c r="G40" i="15"/>
  <c r="F40" i="15" s="1"/>
  <c r="E40" i="15"/>
  <c r="D40" i="15" s="1"/>
  <c r="A40" i="15"/>
  <c r="J39" i="15"/>
  <c r="I39" i="15"/>
  <c r="H39" i="15"/>
  <c r="L39" i="15" s="1"/>
  <c r="G39" i="15"/>
  <c r="E39" i="15"/>
  <c r="D39" i="15" s="1"/>
  <c r="J38" i="15"/>
  <c r="I38" i="15"/>
  <c r="H38" i="15"/>
  <c r="G38" i="15"/>
  <c r="E38" i="15"/>
  <c r="D38" i="15" s="1"/>
  <c r="A38" i="15"/>
  <c r="J37" i="15"/>
  <c r="I37" i="15"/>
  <c r="H37" i="15"/>
  <c r="L37" i="15" s="1"/>
  <c r="G37" i="15"/>
  <c r="F37" i="15" s="1"/>
  <c r="E37" i="15"/>
  <c r="D37" i="15" s="1"/>
  <c r="J36" i="15"/>
  <c r="I36" i="15"/>
  <c r="H36" i="15"/>
  <c r="L36" i="15" s="1"/>
  <c r="G36" i="15"/>
  <c r="E36" i="15"/>
  <c r="D36" i="15" s="1"/>
  <c r="A36" i="15"/>
  <c r="J35" i="15"/>
  <c r="I35" i="15"/>
  <c r="H35" i="15"/>
  <c r="L35" i="15" s="1"/>
  <c r="G35" i="15"/>
  <c r="F35" i="15" s="1"/>
  <c r="E35" i="15"/>
  <c r="D35" i="15" s="1"/>
  <c r="J34" i="15"/>
  <c r="I34" i="15"/>
  <c r="H34" i="15"/>
  <c r="L34" i="15" s="1"/>
  <c r="G34" i="15"/>
  <c r="F34" i="15" s="1"/>
  <c r="E34" i="15"/>
  <c r="D34" i="15" s="1"/>
  <c r="J33" i="15"/>
  <c r="I33" i="15"/>
  <c r="H33" i="15"/>
  <c r="L33" i="15" s="1"/>
  <c r="G33" i="15"/>
  <c r="F33" i="15" s="1"/>
  <c r="E33" i="15"/>
  <c r="D33" i="15" s="1"/>
  <c r="A33" i="15"/>
  <c r="J32" i="15"/>
  <c r="L32" i="15" s="1"/>
  <c r="I32" i="15"/>
  <c r="H32" i="15"/>
  <c r="G32" i="15"/>
  <c r="E32" i="15"/>
  <c r="D32" i="15" s="1"/>
  <c r="J31" i="15"/>
  <c r="I31" i="15"/>
  <c r="H31" i="15"/>
  <c r="L31" i="15" s="1"/>
  <c r="G31" i="15"/>
  <c r="F31" i="15" s="1"/>
  <c r="E31" i="15"/>
  <c r="D31" i="15" s="1"/>
  <c r="A31" i="15"/>
  <c r="J30" i="15"/>
  <c r="L30" i="15" s="1"/>
  <c r="I30" i="15"/>
  <c r="H30" i="15"/>
  <c r="G30" i="15"/>
  <c r="F30" i="15" s="1"/>
  <c r="E30" i="15"/>
  <c r="D30" i="15" s="1"/>
  <c r="J29" i="15"/>
  <c r="I29" i="15"/>
  <c r="H29" i="15"/>
  <c r="L29" i="15" s="1"/>
  <c r="G29" i="15"/>
  <c r="F29" i="15" s="1"/>
  <c r="E29" i="15"/>
  <c r="D29" i="15" s="1"/>
  <c r="J28" i="15"/>
  <c r="I28" i="15"/>
  <c r="H28" i="15"/>
  <c r="G28" i="15"/>
  <c r="E28" i="15"/>
  <c r="D28" i="15" s="1"/>
  <c r="J27" i="15"/>
  <c r="I27" i="15"/>
  <c r="H27" i="15"/>
  <c r="G27" i="15"/>
  <c r="F27" i="15" s="1"/>
  <c r="E27" i="15"/>
  <c r="D27" i="15" s="1"/>
  <c r="J26" i="15"/>
  <c r="I26" i="15"/>
  <c r="H26" i="15"/>
  <c r="L26" i="15" s="1"/>
  <c r="G26" i="15"/>
  <c r="E26" i="15"/>
  <c r="D26" i="15" s="1"/>
  <c r="J25" i="15"/>
  <c r="I25" i="15"/>
  <c r="H25" i="15"/>
  <c r="L25" i="15" s="1"/>
  <c r="G25" i="15"/>
  <c r="E25" i="15"/>
  <c r="D25" i="15" s="1"/>
  <c r="J24" i="15"/>
  <c r="I24" i="15"/>
  <c r="H24" i="15"/>
  <c r="L24" i="15" s="1"/>
  <c r="G24" i="15"/>
  <c r="F24" i="15" s="1"/>
  <c r="E24" i="15"/>
  <c r="D24" i="15" s="1"/>
  <c r="J23" i="15"/>
  <c r="L23" i="15" s="1"/>
  <c r="I23" i="15"/>
  <c r="H23" i="15"/>
  <c r="G23" i="15"/>
  <c r="F23" i="15" s="1"/>
  <c r="E23" i="15"/>
  <c r="D23" i="15" s="1"/>
  <c r="J22" i="15"/>
  <c r="I22" i="15"/>
  <c r="H22" i="15"/>
  <c r="L22" i="15" s="1"/>
  <c r="G22" i="15"/>
  <c r="F22" i="15" s="1"/>
  <c r="E22" i="15"/>
  <c r="D22" i="15" s="1"/>
  <c r="J21" i="15"/>
  <c r="I21" i="15"/>
  <c r="H21" i="15"/>
  <c r="G21" i="15"/>
  <c r="E21" i="15"/>
  <c r="D21" i="15" s="1"/>
  <c r="J20" i="15"/>
  <c r="I20" i="15"/>
  <c r="H20" i="15"/>
  <c r="G20" i="15"/>
  <c r="E20" i="15"/>
  <c r="D20" i="15" s="1"/>
  <c r="J19" i="15"/>
  <c r="I19" i="15"/>
  <c r="H19" i="15"/>
  <c r="G19" i="15"/>
  <c r="E19" i="15"/>
  <c r="D19" i="15" s="1"/>
  <c r="J18" i="15"/>
  <c r="I18" i="15"/>
  <c r="H18" i="15"/>
  <c r="L18" i="15" s="1"/>
  <c r="G18" i="15"/>
  <c r="F18" i="15" s="1"/>
  <c r="E18" i="15"/>
  <c r="D18" i="15" s="1"/>
  <c r="J17" i="15"/>
  <c r="I17" i="15"/>
  <c r="H17" i="15"/>
  <c r="L17" i="15" s="1"/>
  <c r="G17" i="15"/>
  <c r="F17" i="15" s="1"/>
  <c r="E17" i="15"/>
  <c r="D17" i="15" s="1"/>
  <c r="J16" i="15"/>
  <c r="I16" i="15"/>
  <c r="H16" i="15"/>
  <c r="G16" i="15"/>
  <c r="E16" i="15"/>
  <c r="D16" i="15" s="1"/>
  <c r="J15" i="15"/>
  <c r="I15" i="15"/>
  <c r="H15" i="15"/>
  <c r="G15" i="15"/>
  <c r="F15" i="15" s="1"/>
  <c r="E15" i="15"/>
  <c r="D15" i="15" s="1"/>
  <c r="O12" i="15"/>
  <c r="I6" i="15"/>
  <c r="Q92" i="2"/>
  <c r="R92" i="2"/>
  <c r="Q93" i="2"/>
  <c r="R93" i="2"/>
  <c r="P92" i="2"/>
  <c r="I93" i="2"/>
  <c r="I92" i="2"/>
  <c r="L126" i="15" l="1"/>
  <c r="L95" i="15"/>
  <c r="F38" i="15"/>
  <c r="L40" i="15"/>
  <c r="F47" i="15"/>
  <c r="F49" i="15"/>
  <c r="A51" i="15"/>
  <c r="L52" i="15"/>
  <c r="L54" i="15"/>
  <c r="L60" i="15"/>
  <c r="L75" i="15"/>
  <c r="F92" i="15"/>
  <c r="F94" i="15"/>
  <c r="L50" i="15"/>
  <c r="L15" i="15"/>
  <c r="F20" i="15"/>
  <c r="L27" i="15"/>
  <c r="F90" i="15"/>
  <c r="L103" i="15"/>
  <c r="L20" i="15"/>
  <c r="F25" i="15"/>
  <c r="A30" i="15"/>
  <c r="A32" i="15"/>
  <c r="F36" i="15"/>
  <c r="L47" i="15"/>
  <c r="C51" i="15"/>
  <c r="F73" i="15"/>
  <c r="F88" i="15"/>
  <c r="L90" i="15"/>
  <c r="L92" i="15"/>
  <c r="F121" i="15"/>
  <c r="A133" i="15"/>
  <c r="L61" i="15"/>
  <c r="L21" i="15"/>
  <c r="K72" i="15"/>
  <c r="F16" i="15"/>
  <c r="F41" i="15"/>
  <c r="L43" i="15"/>
  <c r="A48" i="15"/>
  <c r="A50" i="15"/>
  <c r="F51" i="15"/>
  <c r="K57" i="15"/>
  <c r="F76" i="15"/>
  <c r="F78" i="15"/>
  <c r="F80" i="15"/>
  <c r="F82" i="15"/>
  <c r="F104" i="15"/>
  <c r="L106" i="15"/>
  <c r="F115" i="15"/>
  <c r="F124" i="15"/>
  <c r="K26" i="15"/>
  <c r="L16" i="15"/>
  <c r="L28" i="15"/>
  <c r="L41" i="15"/>
  <c r="B48" i="15"/>
  <c r="C50" i="15"/>
  <c r="K55" i="15"/>
  <c r="L57" i="15"/>
  <c r="K63" i="15"/>
  <c r="K65" i="15"/>
  <c r="L67" i="15"/>
  <c r="L76" i="15"/>
  <c r="F102" i="15"/>
  <c r="L104" i="15"/>
  <c r="L108" i="15"/>
  <c r="F54" i="15"/>
  <c r="L56" i="15"/>
  <c r="A28" i="15"/>
  <c r="D50" i="15"/>
  <c r="D60" i="15"/>
  <c r="K111" i="15"/>
  <c r="L19" i="15"/>
  <c r="K39" i="15"/>
  <c r="L58" i="15"/>
  <c r="K101" i="15"/>
  <c r="F21" i="15"/>
  <c r="F28" i="15"/>
  <c r="A47" i="15"/>
  <c r="C55" i="15"/>
  <c r="K60" i="15"/>
  <c r="F97" i="15"/>
  <c r="F112" i="15"/>
  <c r="F114" i="15"/>
  <c r="F116" i="15"/>
  <c r="F118" i="15"/>
  <c r="K19" i="15"/>
  <c r="F64" i="15"/>
  <c r="K70" i="15"/>
  <c r="K44" i="15"/>
  <c r="A55" i="15"/>
  <c r="K32" i="15"/>
  <c r="A43" i="15"/>
  <c r="A45" i="15"/>
  <c r="B47" i="15"/>
  <c r="A52" i="15"/>
  <c r="D55" i="15"/>
  <c r="D57" i="15"/>
  <c r="A59" i="15"/>
  <c r="C64" i="15"/>
  <c r="F95" i="15"/>
  <c r="F127" i="15"/>
  <c r="A35" i="15"/>
  <c r="A37" i="15"/>
  <c r="A39" i="15"/>
  <c r="A49" i="15"/>
  <c r="C52" i="15"/>
  <c r="K53" i="15"/>
  <c r="C59" i="15"/>
  <c r="K62" i="15"/>
  <c r="F91" i="15"/>
  <c r="F93" i="15"/>
  <c r="L110" i="15"/>
  <c r="L127" i="15"/>
  <c r="A134" i="15"/>
  <c r="L124" i="15"/>
  <c r="L133" i="15"/>
  <c r="F100" i="15"/>
  <c r="L100" i="15"/>
  <c r="L125" i="15"/>
  <c r="L132" i="15"/>
  <c r="L131" i="15"/>
  <c r="L118" i="15"/>
  <c r="L120" i="15"/>
  <c r="L111" i="15"/>
  <c r="L113" i="15"/>
  <c r="L115" i="15"/>
  <c r="L117" i="15"/>
  <c r="L119" i="15"/>
  <c r="L121" i="15"/>
  <c r="L128" i="15"/>
  <c r="L123" i="15"/>
  <c r="L134" i="15"/>
  <c r="L130" i="15"/>
  <c r="L122" i="15"/>
  <c r="L112" i="15"/>
  <c r="L114" i="15"/>
  <c r="L116" i="15"/>
  <c r="L129" i="15"/>
  <c r="K99" i="15"/>
  <c r="K34" i="15"/>
  <c r="K20" i="15"/>
  <c r="K48" i="15"/>
  <c r="F60" i="15"/>
  <c r="K33" i="15"/>
  <c r="K45" i="15"/>
  <c r="K40" i="15"/>
  <c r="K96" i="15"/>
  <c r="K106" i="15"/>
  <c r="K16" i="15"/>
  <c r="K23" i="15"/>
  <c r="K125" i="15"/>
  <c r="F19" i="15"/>
  <c r="F26" i="15"/>
  <c r="K30" i="15"/>
  <c r="F32" i="15"/>
  <c r="A34" i="15"/>
  <c r="K42" i="15"/>
  <c r="F44" i="15"/>
  <c r="A46" i="15"/>
  <c r="K47" i="15"/>
  <c r="B49" i="15"/>
  <c r="K51" i="15"/>
  <c r="K61" i="15"/>
  <c r="K64" i="15"/>
  <c r="K66" i="15"/>
  <c r="F68" i="15"/>
  <c r="F70" i="15"/>
  <c r="K84" i="15"/>
  <c r="K94" i="15"/>
  <c r="F99" i="15"/>
  <c r="F103" i="15"/>
  <c r="F105" i="15"/>
  <c r="F109" i="15"/>
  <c r="K113" i="15"/>
  <c r="F128" i="15"/>
  <c r="K17" i="15"/>
  <c r="K24" i="15"/>
  <c r="K46" i="15"/>
  <c r="K49" i="15"/>
  <c r="K89" i="15"/>
  <c r="K41" i="15"/>
  <c r="K15" i="15"/>
  <c r="K22" i="15"/>
  <c r="K29" i="15"/>
  <c r="K36" i="15"/>
  <c r="K77" i="15"/>
  <c r="K87" i="15"/>
  <c r="K27" i="15"/>
  <c r="K31" i="15"/>
  <c r="K43" i="15"/>
  <c r="K120" i="15"/>
  <c r="K38" i="15"/>
  <c r="F67" i="15"/>
  <c r="K75" i="15"/>
  <c r="K108" i="15"/>
  <c r="K118" i="15"/>
  <c r="K18" i="15"/>
  <c r="K25" i="15"/>
  <c r="K35" i="15"/>
  <c r="K21" i="15"/>
  <c r="K28" i="15"/>
  <c r="K37" i="15"/>
  <c r="F39" i="15"/>
  <c r="A41" i="15"/>
  <c r="F50" i="15"/>
  <c r="A53" i="15"/>
  <c r="K54" i="15"/>
  <c r="A63" i="15"/>
  <c r="F107" i="15"/>
  <c r="K123" i="15"/>
  <c r="D86" i="15"/>
  <c r="C86" i="15"/>
  <c r="B86" i="15"/>
  <c r="D98" i="15"/>
  <c r="C98" i="15"/>
  <c r="B98" i="15"/>
  <c r="D110" i="15"/>
  <c r="C110" i="15"/>
  <c r="B110" i="15"/>
  <c r="D122" i="15"/>
  <c r="C122" i="15"/>
  <c r="B122" i="15"/>
  <c r="D74" i="15"/>
  <c r="C74" i="15"/>
  <c r="B74" i="15"/>
  <c r="A15" i="15"/>
  <c r="A19" i="15"/>
  <c r="A23" i="15"/>
  <c r="A26" i="15"/>
  <c r="K59" i="15"/>
  <c r="C63" i="15"/>
  <c r="D64" i="15"/>
  <c r="F66" i="15"/>
  <c r="D69" i="15"/>
  <c r="C69" i="15"/>
  <c r="B69" i="15"/>
  <c r="F74" i="15"/>
  <c r="D81" i="15"/>
  <c r="C81" i="15"/>
  <c r="B81" i="15"/>
  <c r="F86" i="15"/>
  <c r="D93" i="15"/>
  <c r="C93" i="15"/>
  <c r="B93" i="15"/>
  <c r="F98" i="15"/>
  <c r="D105" i="15"/>
  <c r="C105" i="15"/>
  <c r="B105" i="15"/>
  <c r="F110" i="15"/>
  <c r="D117" i="15"/>
  <c r="C117" i="15"/>
  <c r="B117" i="15"/>
  <c r="D129" i="15"/>
  <c r="C129" i="15"/>
  <c r="B129" i="15"/>
  <c r="D131" i="15"/>
  <c r="C131" i="15"/>
  <c r="B131" i="15"/>
  <c r="A18" i="15"/>
  <c r="A21" i="15"/>
  <c r="A25" i="15"/>
  <c r="B17" i="15"/>
  <c r="B20" i="15"/>
  <c r="B24" i="15"/>
  <c r="B27" i="15"/>
  <c r="B28" i="15"/>
  <c r="B30" i="15"/>
  <c r="B32" i="15"/>
  <c r="B33" i="15"/>
  <c r="B34" i="15"/>
  <c r="B35" i="15"/>
  <c r="B36" i="15"/>
  <c r="B37" i="15"/>
  <c r="B39" i="15"/>
  <c r="B41" i="15"/>
  <c r="B42" i="15"/>
  <c r="B43" i="15"/>
  <c r="B44" i="15"/>
  <c r="B45" i="15"/>
  <c r="B46" i="15"/>
  <c r="K58" i="15"/>
  <c r="A61" i="15"/>
  <c r="D76" i="15"/>
  <c r="C76" i="15"/>
  <c r="B76" i="15"/>
  <c r="D88" i="15"/>
  <c r="C88" i="15"/>
  <c r="B88" i="15"/>
  <c r="D100" i="15"/>
  <c r="C100" i="15"/>
  <c r="B100" i="15"/>
  <c r="D112" i="15"/>
  <c r="C112" i="15"/>
  <c r="B112" i="15"/>
  <c r="D124" i="15"/>
  <c r="C124" i="15"/>
  <c r="B124" i="15"/>
  <c r="K129" i="15"/>
  <c r="F129" i="15"/>
  <c r="K131" i="15"/>
  <c r="F131" i="15"/>
  <c r="K133" i="15"/>
  <c r="F133" i="15"/>
  <c r="A17" i="15"/>
  <c r="A20" i="15"/>
  <c r="A24" i="15"/>
  <c r="A27" i="15"/>
  <c r="A29" i="15"/>
  <c r="B16" i="15"/>
  <c r="B19" i="15"/>
  <c r="B21" i="15"/>
  <c r="B23" i="15"/>
  <c r="B26" i="15"/>
  <c r="B31" i="15"/>
  <c r="B40"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K67" i="15"/>
  <c r="D71" i="15"/>
  <c r="C71" i="15"/>
  <c r="B71" i="15"/>
  <c r="D83" i="15"/>
  <c r="C83" i="15"/>
  <c r="B83" i="15"/>
  <c r="D95" i="15"/>
  <c r="C95" i="15"/>
  <c r="B95" i="15"/>
  <c r="D107" i="15"/>
  <c r="C107" i="15"/>
  <c r="B107" i="15"/>
  <c r="D119" i="15"/>
  <c r="C119" i="15"/>
  <c r="B119" i="15"/>
  <c r="A16" i="15"/>
  <c r="A22" i="15"/>
  <c r="B15" i="15"/>
  <c r="B18" i="15"/>
  <c r="B22" i="15"/>
  <c r="B25" i="15"/>
  <c r="B29" i="15"/>
  <c r="B38" i="15"/>
  <c r="K56" i="15"/>
  <c r="D61" i="15"/>
  <c r="D78" i="15"/>
  <c r="C78" i="15"/>
  <c r="B78" i="15"/>
  <c r="K79" i="15"/>
  <c r="D90" i="15"/>
  <c r="C90" i="15"/>
  <c r="B90" i="15"/>
  <c r="K91" i="15"/>
  <c r="D102" i="15"/>
  <c r="C102" i="15"/>
  <c r="B102" i="15"/>
  <c r="K103" i="15"/>
  <c r="D114" i="15"/>
  <c r="C114" i="15"/>
  <c r="B114" i="15"/>
  <c r="K115" i="15"/>
  <c r="D126" i="15"/>
  <c r="C126" i="15"/>
  <c r="B126" i="15"/>
  <c r="K127" i="15"/>
  <c r="D73" i="15"/>
  <c r="C73" i="15"/>
  <c r="B73" i="15"/>
  <c r="K74" i="15"/>
  <c r="D85" i="15"/>
  <c r="C85" i="15"/>
  <c r="B85" i="15"/>
  <c r="K86" i="15"/>
  <c r="D97" i="15"/>
  <c r="C97" i="15"/>
  <c r="B97" i="15"/>
  <c r="K98" i="15"/>
  <c r="D109" i="15"/>
  <c r="C109" i="15"/>
  <c r="B109" i="15"/>
  <c r="K110" i="15"/>
  <c r="D121" i="15"/>
  <c r="C121" i="15"/>
  <c r="B121" i="15"/>
  <c r="K122" i="15"/>
  <c r="F126" i="15"/>
  <c r="A58" i="15"/>
  <c r="A57" i="15"/>
  <c r="D59" i="15"/>
  <c r="F61" i="15"/>
  <c r="D68" i="15"/>
  <c r="C68" i="15"/>
  <c r="B68" i="15"/>
  <c r="K69" i="15"/>
  <c r="D80" i="15"/>
  <c r="C80" i="15"/>
  <c r="B80" i="15"/>
  <c r="K81" i="15"/>
  <c r="D92" i="15"/>
  <c r="C92" i="15"/>
  <c r="B92" i="15"/>
  <c r="K93" i="15"/>
  <c r="D104" i="15"/>
  <c r="C104" i="15"/>
  <c r="B104" i="15"/>
  <c r="K105" i="15"/>
  <c r="D116" i="15"/>
  <c r="C116" i="15"/>
  <c r="B116" i="15"/>
  <c r="K117" i="15"/>
  <c r="D128" i="15"/>
  <c r="C128" i="15"/>
  <c r="B128" i="15"/>
  <c r="A56" i="15"/>
  <c r="C57" i="15"/>
  <c r="D58" i="15"/>
  <c r="D75" i="15"/>
  <c r="C75" i="15"/>
  <c r="B75" i="15"/>
  <c r="K76" i="15"/>
  <c r="D87" i="15"/>
  <c r="C87" i="15"/>
  <c r="B87" i="15"/>
  <c r="K88" i="15"/>
  <c r="D99" i="15"/>
  <c r="C99" i="15"/>
  <c r="B99" i="15"/>
  <c r="K100" i="15"/>
  <c r="D111" i="15"/>
  <c r="C111" i="15"/>
  <c r="B111" i="15"/>
  <c r="K112" i="15"/>
  <c r="D123" i="15"/>
  <c r="C123" i="15"/>
  <c r="B123" i="15"/>
  <c r="K124" i="15"/>
  <c r="D130" i="15"/>
  <c r="C130" i="15"/>
  <c r="B130" i="15"/>
  <c r="D132" i="15"/>
  <c r="C132" i="15"/>
  <c r="B132" i="15"/>
  <c r="D70" i="15"/>
  <c r="C70" i="15"/>
  <c r="B70" i="15"/>
  <c r="K71" i="15"/>
  <c r="D82" i="15"/>
  <c r="C82" i="15"/>
  <c r="B82" i="15"/>
  <c r="K83" i="15"/>
  <c r="D94" i="15"/>
  <c r="C94" i="15"/>
  <c r="B94" i="15"/>
  <c r="K95" i="15"/>
  <c r="D106" i="15"/>
  <c r="C106" i="15"/>
  <c r="B106" i="15"/>
  <c r="K107" i="15"/>
  <c r="D118" i="15"/>
  <c r="C118" i="15"/>
  <c r="B118" i="15"/>
  <c r="K119" i="15"/>
  <c r="K130" i="15"/>
  <c r="F130" i="15"/>
  <c r="K132" i="15"/>
  <c r="F132" i="15"/>
  <c r="A54" i="15"/>
  <c r="D56" i="15"/>
  <c r="A66" i="15"/>
  <c r="D67" i="15"/>
  <c r="C67" i="15"/>
  <c r="B67" i="15"/>
  <c r="D77" i="15"/>
  <c r="C77" i="15"/>
  <c r="B77" i="15"/>
  <c r="K78" i="15"/>
  <c r="D89" i="15"/>
  <c r="C89" i="15"/>
  <c r="B89" i="15"/>
  <c r="K90" i="15"/>
  <c r="D101" i="15"/>
  <c r="C101" i="15"/>
  <c r="B101" i="15"/>
  <c r="K102" i="15"/>
  <c r="D113" i="15"/>
  <c r="C113" i="15"/>
  <c r="B113" i="15"/>
  <c r="K114" i="15"/>
  <c r="D125" i="15"/>
  <c r="C125" i="15"/>
  <c r="B125" i="15"/>
  <c r="K126" i="15"/>
  <c r="C54" i="15"/>
  <c r="A65" i="15"/>
  <c r="C66" i="15"/>
  <c r="D72" i="15"/>
  <c r="C72" i="15"/>
  <c r="B72" i="15"/>
  <c r="K73" i="15"/>
  <c r="F77" i="15"/>
  <c r="D84" i="15"/>
  <c r="C84" i="15"/>
  <c r="B84" i="15"/>
  <c r="K85" i="15"/>
  <c r="F89" i="15"/>
  <c r="D96" i="15"/>
  <c r="C96" i="15"/>
  <c r="B96" i="15"/>
  <c r="K97" i="15"/>
  <c r="F101" i="15"/>
  <c r="D108" i="15"/>
  <c r="C108" i="15"/>
  <c r="B108" i="15"/>
  <c r="K109" i="15"/>
  <c r="F113" i="15"/>
  <c r="D120" i="15"/>
  <c r="C120" i="15"/>
  <c r="B120" i="15"/>
  <c r="K121" i="15"/>
  <c r="F125" i="15"/>
  <c r="D54" i="15"/>
  <c r="A64" i="15"/>
  <c r="C65" i="15"/>
  <c r="D66" i="15"/>
  <c r="K68" i="15"/>
  <c r="F72" i="15"/>
  <c r="A74" i="15"/>
  <c r="D79" i="15"/>
  <c r="C79" i="15"/>
  <c r="B79" i="15"/>
  <c r="K80" i="15"/>
  <c r="F84" i="15"/>
  <c r="A86" i="15"/>
  <c r="D91" i="15"/>
  <c r="C91" i="15"/>
  <c r="B91" i="15"/>
  <c r="K92" i="15"/>
  <c r="F96" i="15"/>
  <c r="A98" i="15"/>
  <c r="D103" i="15"/>
  <c r="C103" i="15"/>
  <c r="B103" i="15"/>
  <c r="K104" i="15"/>
  <c r="F108" i="15"/>
  <c r="A110" i="15"/>
  <c r="D115" i="15"/>
  <c r="C115" i="15"/>
  <c r="B115" i="15"/>
  <c r="K116" i="15"/>
  <c r="F120" i="15"/>
  <c r="A122" i="15"/>
  <c r="D127" i="15"/>
  <c r="C127" i="15"/>
  <c r="B127" i="15"/>
  <c r="K128" i="15"/>
  <c r="B133" i="15"/>
  <c r="B134" i="15"/>
  <c r="C133" i="15"/>
  <c r="C134" i="15"/>
  <c r="F134" i="15"/>
  <c r="G42" i="7"/>
  <c r="H42" i="7"/>
  <c r="F42" i="7"/>
  <c r="I42" i="7"/>
  <c r="P126" i="2" l="1"/>
  <c r="P125" i="2"/>
  <c r="P124" i="2"/>
  <c r="P123" i="2"/>
  <c r="P122" i="2"/>
  <c r="P121" i="2"/>
  <c r="P120" i="2"/>
  <c r="P119" i="2"/>
  <c r="P118" i="2"/>
  <c r="P117" i="2"/>
  <c r="P116" i="2"/>
  <c r="P112" i="2"/>
  <c r="P113" i="2"/>
  <c r="P114" i="2"/>
  <c r="P111" i="2"/>
  <c r="P108" i="2"/>
  <c r="P109" i="2"/>
  <c r="P110" i="2"/>
  <c r="P107" i="2"/>
  <c r="P104" i="2"/>
  <c r="P105" i="2"/>
  <c r="P106" i="2"/>
  <c r="P103" i="2"/>
  <c r="Q8" i="2" l="1"/>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Q59" i="2"/>
  <c r="R59" i="2"/>
  <c r="Q60" i="2"/>
  <c r="R60" i="2"/>
  <c r="Q61" i="2"/>
  <c r="R61" i="2"/>
  <c r="Q62" i="2"/>
  <c r="R62" i="2"/>
  <c r="Q63" i="2"/>
  <c r="R63" i="2"/>
  <c r="Q64" i="2"/>
  <c r="R64" i="2"/>
  <c r="Q65" i="2"/>
  <c r="R65" i="2"/>
  <c r="Q66" i="2"/>
  <c r="R66" i="2"/>
  <c r="Q67" i="2"/>
  <c r="R67" i="2"/>
  <c r="Q68" i="2"/>
  <c r="R68" i="2"/>
  <c r="Q69" i="2"/>
  <c r="R69" i="2"/>
  <c r="Q70" i="2"/>
  <c r="R70" i="2"/>
  <c r="Q71" i="2"/>
  <c r="R71" i="2"/>
  <c r="Q72" i="2"/>
  <c r="R72" i="2"/>
  <c r="Q73" i="2"/>
  <c r="R73" i="2"/>
  <c r="Q74" i="2"/>
  <c r="R74" i="2"/>
  <c r="Q75" i="2"/>
  <c r="R75" i="2"/>
  <c r="Q76" i="2"/>
  <c r="R76" i="2"/>
  <c r="Q77" i="2"/>
  <c r="R77" i="2"/>
  <c r="Q78" i="2"/>
  <c r="R78" i="2"/>
  <c r="Q79" i="2"/>
  <c r="R79" i="2"/>
  <c r="Q80" i="2"/>
  <c r="R80" i="2"/>
  <c r="Q81" i="2"/>
  <c r="R81" i="2"/>
  <c r="Q82" i="2"/>
  <c r="R82" i="2"/>
  <c r="Q83" i="2"/>
  <c r="R83" i="2"/>
  <c r="Q84" i="2"/>
  <c r="R84" i="2"/>
  <c r="Q85" i="2"/>
  <c r="R85" i="2"/>
  <c r="Q86" i="2"/>
  <c r="R86" i="2"/>
  <c r="Q87" i="2"/>
  <c r="R87" i="2"/>
  <c r="Q88" i="2"/>
  <c r="R88" i="2"/>
  <c r="Q89" i="2"/>
  <c r="R89" i="2"/>
  <c r="Q90" i="2"/>
  <c r="R90" i="2"/>
  <c r="Q91" i="2"/>
  <c r="R91" i="2"/>
  <c r="Q96" i="2"/>
  <c r="R96" i="2"/>
  <c r="Q97" i="2"/>
  <c r="R97" i="2"/>
  <c r="Q98" i="2"/>
  <c r="R98" i="2"/>
  <c r="Q99" i="2"/>
  <c r="R99" i="2"/>
  <c r="Q100" i="2"/>
  <c r="R100" i="2"/>
  <c r="Q101" i="2"/>
  <c r="R101" i="2"/>
  <c r="Q102" i="2"/>
  <c r="R102" i="2"/>
  <c r="Q103" i="2"/>
  <c r="R103" i="2"/>
  <c r="Q104" i="2"/>
  <c r="R104" i="2"/>
  <c r="Q105" i="2"/>
  <c r="R105" i="2"/>
  <c r="Q106" i="2"/>
  <c r="R106" i="2"/>
  <c r="Q107" i="2"/>
  <c r="R107" i="2"/>
  <c r="Q108" i="2"/>
  <c r="R108" i="2"/>
  <c r="Q109" i="2"/>
  <c r="R109" i="2"/>
  <c r="Q110" i="2"/>
  <c r="R110" i="2"/>
  <c r="Q111" i="2"/>
  <c r="R111" i="2"/>
  <c r="Q112" i="2"/>
  <c r="R112" i="2"/>
  <c r="Q113" i="2"/>
  <c r="R113" i="2"/>
  <c r="Q114" i="2"/>
  <c r="R114" i="2"/>
  <c r="Q115" i="2"/>
  <c r="R115" i="2"/>
  <c r="Q116" i="2"/>
  <c r="R116" i="2"/>
  <c r="Q117" i="2"/>
  <c r="R117" i="2"/>
  <c r="Q118" i="2"/>
  <c r="R118" i="2"/>
  <c r="Q119" i="2"/>
  <c r="R119" i="2"/>
  <c r="Q120" i="2"/>
  <c r="R120" i="2"/>
  <c r="Q121" i="2"/>
  <c r="R121" i="2"/>
  <c r="Q122" i="2"/>
  <c r="R122" i="2"/>
  <c r="Q123" i="2"/>
  <c r="R123" i="2"/>
  <c r="Q124" i="2"/>
  <c r="R124" i="2"/>
  <c r="Q125" i="2"/>
  <c r="R125" i="2"/>
  <c r="Q126" i="2"/>
  <c r="R126" i="2"/>
  <c r="Q127" i="2"/>
  <c r="R127" i="2"/>
  <c r="Q128" i="2"/>
  <c r="R128" i="2"/>
  <c r="Q129" i="2"/>
  <c r="R129" i="2"/>
  <c r="R7" i="2"/>
  <c r="Q7" i="2"/>
  <c r="I128" i="2"/>
  <c r="I127" i="2"/>
  <c r="P90" i="2"/>
  <c r="P80" i="2"/>
  <c r="P76" i="2"/>
  <c r="G2" i="5"/>
  <c r="F2" i="5"/>
  <c r="I129"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C61" i="15" s="1"/>
  <c r="I53" i="2"/>
  <c r="I52" i="2"/>
  <c r="I51" i="2"/>
  <c r="C58" i="15" s="1"/>
  <c r="I50" i="2"/>
  <c r="I49" i="2"/>
  <c r="C56" i="15" s="1"/>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O5" i="2"/>
  <c r="P115" i="2" l="1"/>
  <c r="P129" i="2" s="1"/>
  <c r="P127" i="2" l="1"/>
  <c r="P128" i="2" s="1"/>
  <c r="P5" i="2" l="1"/>
</calcChain>
</file>

<file path=xl/sharedStrings.xml><?xml version="1.0" encoding="utf-8"?>
<sst xmlns="http://schemas.openxmlformats.org/spreadsheetml/2006/main" count="1284" uniqueCount="610">
  <si>
    <t xml:space="preserve">Đơn vị: </t>
  </si>
  <si>
    <t>Địa chỉ:</t>
  </si>
  <si>
    <t>MST:</t>
  </si>
  <si>
    <t>DIỄN GIẢI</t>
  </si>
  <si>
    <t>5112</t>
  </si>
  <si>
    <t>Tổng cộng:</t>
  </si>
  <si>
    <t>NGÀY
GHI SỔ</t>
  </si>
  <si>
    <t>SỐ PHIẾU THU/CHI</t>
  </si>
  <si>
    <t>SỐ PHIẾU
NHẬP/ XUẤT</t>
  </si>
  <si>
    <t>SỐ PHIẾU 
KẾ TOÁN</t>
  </si>
  <si>
    <t>SỐ HĐ VÀ CÁC CHỨNG TỪ KHÁC</t>
  </si>
  <si>
    <t>NGÀY 
CHỨNG TỪ</t>
  </si>
  <si>
    <t>ĐỊA CHỊ/
BỘ PHẬN</t>
  </si>
  <si>
    <t>TKGHINO</t>
  </si>
  <si>
    <t>TKGHICO</t>
  </si>
  <si>
    <t>SỐ LUỢNG PHÁT SINH</t>
  </si>
  <si>
    <t>SỐ TIỀN PHÁT SINH</t>
  </si>
  <si>
    <t>1111</t>
  </si>
  <si>
    <t>1121</t>
  </si>
  <si>
    <t>Thuế GTGT được khấu trừ</t>
  </si>
  <si>
    <t>1331</t>
  </si>
  <si>
    <t>6428</t>
  </si>
  <si>
    <t>Thuế GTGT phải nộp</t>
  </si>
  <si>
    <t>3531</t>
  </si>
  <si>
    <t>6427</t>
  </si>
  <si>
    <t>211</t>
  </si>
  <si>
    <t>1332</t>
  </si>
  <si>
    <t>632</t>
  </si>
  <si>
    <t>6412</t>
  </si>
  <si>
    <t>6422</t>
  </si>
  <si>
    <t>6423</t>
  </si>
  <si>
    <t>2141</t>
  </si>
  <si>
    <t>3334</t>
  </si>
  <si>
    <t>411</t>
  </si>
  <si>
    <t>6425</t>
  </si>
  <si>
    <t>6411</t>
  </si>
  <si>
    <t>6421</t>
  </si>
  <si>
    <t>6414</t>
  </si>
  <si>
    <t>6424</t>
  </si>
  <si>
    <t>911</t>
  </si>
  <si>
    <t>Kết chuyển giá vốn hàng bán</t>
  </si>
  <si>
    <t>Kết chuyển chi phí bán hàng</t>
  </si>
  <si>
    <t>8211</t>
  </si>
  <si>
    <t>421</t>
  </si>
  <si>
    <t>ĐVT</t>
  </si>
  <si>
    <t>SỐ
 HIỆU TK</t>
  </si>
  <si>
    <t>TÊN TÀI KHOẢN</t>
  </si>
  <si>
    <t>LOẠI TK</t>
  </si>
  <si>
    <t>SLG TỒN ĐẦU KỲ</t>
  </si>
  <si>
    <t>SỐ DƯ ĐẦU KỲ</t>
  </si>
  <si>
    <t>N</t>
  </si>
  <si>
    <t>VND</t>
  </si>
  <si>
    <t>1122</t>
  </si>
  <si>
    <t>cái</t>
  </si>
  <si>
    <t>C</t>
  </si>
  <si>
    <t>Phải trả, phải nộp khác</t>
  </si>
  <si>
    <t>Quỹ khen thưởng</t>
  </si>
  <si>
    <t>3532</t>
  </si>
  <si>
    <t>Quỹ phúc lợi</t>
  </si>
  <si>
    <t>Nguồn vốn kinh doanh</t>
  </si>
  <si>
    <t>Giá vốn hàng bán</t>
  </si>
  <si>
    <t>6413</t>
  </si>
  <si>
    <t>6417</t>
  </si>
  <si>
    <t>6418</t>
  </si>
  <si>
    <t>Chi phí quản lý doanh nghiệp</t>
  </si>
  <si>
    <t>Xác định kết quả kinh doanh</t>
  </si>
  <si>
    <t xml:space="preserve">     </t>
  </si>
  <si>
    <t xml:space="preserve">                 </t>
  </si>
  <si>
    <r>
      <t xml:space="preserve">  Kế toán trưởng 
</t>
    </r>
    <r>
      <rPr>
        <b/>
        <i/>
        <sz val="10"/>
        <color theme="1"/>
        <rFont val="Times New Roman"/>
        <family val="1"/>
      </rPr>
      <t>(Ký, họ tên)</t>
    </r>
  </si>
  <si>
    <r>
      <t xml:space="preserve">Người lập 
</t>
    </r>
    <r>
      <rPr>
        <b/>
        <i/>
        <sz val="10"/>
        <color theme="1"/>
        <rFont val="Times New Roman"/>
        <family val="1"/>
      </rPr>
      <t>(Ký, họ tên)</t>
    </r>
  </si>
  <si>
    <t>Tỷ giá ngoại tệ :….............................</t>
  </si>
  <si>
    <r>
      <t xml:space="preserve"> Giám đốc
</t>
    </r>
    <r>
      <rPr>
        <b/>
        <i/>
        <sz val="10"/>
        <color theme="1"/>
        <rFont val="Times New Roman"/>
        <family val="1"/>
      </rPr>
      <t xml:space="preserve">(Ký, họ tên, đóng dấu)           </t>
    </r>
  </si>
  <si>
    <t>141</t>
  </si>
  <si>
    <t>NGHIỆP VỤ KINH TẾ PHÁT SINH THÁNG 03 NĂM 2023</t>
  </si>
  <si>
    <t>STT</t>
  </si>
  <si>
    <t>TÊN NHÂN VIÊN/CSKD</t>
  </si>
  <si>
    <t>KIỂM TRA TKNO</t>
  </si>
  <si>
    <t>KIỂM TRA TKCO</t>
  </si>
  <si>
    <t>PKT01</t>
  </si>
  <si>
    <t>BC01</t>
  </si>
  <si>
    <t xml:space="preserve">DNTN Thương Mại Thế Lâm </t>
  </si>
  <si>
    <t>32 Cách Mạng Tháng Tám, Q.10, Tp.HCM
MST: 0302579108
TK: 053.100.200.7658 tại VCB, CN Q.10</t>
  </si>
  <si>
    <t>DNTN Thương Mại Thế Lâm thanh toán nợ cũ</t>
  </si>
  <si>
    <t>13102</t>
  </si>
  <si>
    <t>PKT02</t>
  </si>
  <si>
    <t>BN01</t>
  </si>
  <si>
    <t>NH Vietcombank</t>
  </si>
  <si>
    <t>VCB_Số tài khoản 007100 205 8604</t>
  </si>
  <si>
    <t>Thanh toán lương cho CNV tháng 02/2023</t>
  </si>
  <si>
    <t>33411</t>
  </si>
  <si>
    <t>PT01</t>
  </si>
  <si>
    <t xml:space="preserve">Rút tiền gửi ngân hàng về nhập quỹ tiền mặt </t>
  </si>
  <si>
    <t>PKT03</t>
  </si>
  <si>
    <t>BN02, HDGTGT 1200</t>
  </si>
  <si>
    <t>Cty TNHH TM&amp;PTCN Quang Minh</t>
  </si>
  <si>
    <t>89 Tân Thành, P.15, Q.5, Tp.HCM
MST: 0301692964
TK: 2211 1000 1904 tại Sacombank, CN</t>
  </si>
  <si>
    <t>Thanh toán tiền mua máy photocopy Toshiba E Studio 233 ngày 01/03</t>
  </si>
  <si>
    <t>331103</t>
  </si>
  <si>
    <t>PC01</t>
  </si>
  <si>
    <t>Giấy đề nghị tạm ứng</t>
  </si>
  <si>
    <t>Nguyễn Hữu Nam</t>
  </si>
  <si>
    <t>Bộ phận kế toán</t>
  </si>
  <si>
    <t>Tạm ứng mua văn phòng phẩm dùng cho bộ phận bán hàng và bộ phận quản lý doanh nghiệp</t>
  </si>
  <si>
    <t>14101</t>
  </si>
  <si>
    <t>PKT04</t>
  </si>
  <si>
    <t>HĐ03</t>
  </si>
  <si>
    <t>Nguyễn Hữu Nam thanh toán tạm ứng</t>
  </si>
  <si>
    <t>PT02</t>
  </si>
  <si>
    <t>Nguyễn Hữu Nam nộp lại tiền tạm ứng thừa</t>
  </si>
  <si>
    <t>PKT05</t>
  </si>
  <si>
    <t>HD 04, BN04</t>
  </si>
  <si>
    <t>Ông, Bà Lâm Thanh Ngọc</t>
  </si>
  <si>
    <t>Thanh toán tiền tiền thuê nhà tháng 03/2023</t>
  </si>
  <si>
    <t>6277</t>
  </si>
  <si>
    <t>PKT06</t>
  </si>
  <si>
    <t>HDGTGT 632, BN05</t>
  </si>
  <si>
    <t>Cty TNHH TM-DV Vĩnh Tường</t>
  </si>
  <si>
    <t>34/28 Hồ Đắc Di, P. Tân Thanh, Q. Tân Phú, Tp.HCM
MST: 0301428712
TK: 1402151 6416 017 tại Techcombank, CN Tân Phú</t>
  </si>
  <si>
    <t xml:space="preserve">Thanh toán tiền mua vật liệu </t>
  </si>
  <si>
    <t>331104</t>
  </si>
  <si>
    <t>PC02</t>
  </si>
  <si>
    <t>HDGTGT 87, HDGTGT 94, HDGTGT 98</t>
  </si>
  <si>
    <t>DNTN Việt Hoa</t>
  </si>
  <si>
    <t>187 Phan Văn Trị, P11, Q. Bình Thạnh, TP.HCM
MST: 0304613840
TK: 205 100 000 7654 Tại Vietcombank Việt Nam</t>
  </si>
  <si>
    <t xml:space="preserve">Thanh toán tiền vận chuyển cho DNTN Việt Hoa </t>
  </si>
  <si>
    <t>331110</t>
  </si>
  <si>
    <t>PKT07</t>
  </si>
  <si>
    <t>BC02, BC03</t>
  </si>
  <si>
    <t>DNTN Thương Mại Tú Tú</t>
  </si>
  <si>
    <t>57 Nguyễn Thị Minh Khai, Q.1, TP.HCM
MST: 0300559014
TK: 007100 332 1122 tại VCB, CN Q.1</t>
  </si>
  <si>
    <t xml:space="preserve">DNTN Thương Mại Tú Tú thanh toán tiền hàng </t>
  </si>
  <si>
    <t>13101</t>
  </si>
  <si>
    <t>DNTN Thương Mại Thế Lâm</t>
  </si>
  <si>
    <t xml:space="preserve">DNTN Thương Mại Thế Lâm thanh toán tiền hàng </t>
  </si>
  <si>
    <t>PKT08</t>
  </si>
  <si>
    <t>BN07, HDGTGT 507447, HDGTGT 507448</t>
  </si>
  <si>
    <t xml:space="preserve">Cty Điện Lực Gia Định </t>
  </si>
  <si>
    <t>01 Phan Đăng Lưu, P.3, Q.Bình Thạnh
MST: 0300951119-004
TK: 007 8900 1233 007 tại Vietcombank, CN. Bình Thạnh</t>
  </si>
  <si>
    <t>Thanh toán tiền điện tháng 03/2023</t>
  </si>
  <si>
    <t xml:space="preserve">Thuế GTGT đầu vào được khấu trừ </t>
  </si>
  <si>
    <t>PKT09</t>
  </si>
  <si>
    <t>BN07, HDGTGT 830336, HDGTGT 830337</t>
  </si>
  <si>
    <t xml:space="preserve">Cty CP Cấp Nước Gia Định </t>
  </si>
  <si>
    <t>2Bis Nơ Trang Long, Q. Bình Thạnh
MST: 0304806225
TK: 1080 100 000 35712 tại Vietinbank, CN. Bình Thạnh</t>
  </si>
  <si>
    <t>Thanh toán tiền nước tháng 03/2023</t>
  </si>
  <si>
    <t>Thanh toán tiền nước tháng 03/2024</t>
  </si>
  <si>
    <t>Thanh toán tiền nước tháng 03/2025</t>
  </si>
  <si>
    <t>Thuế GTGT đầu vào được khấu trừ</t>
  </si>
  <si>
    <t>PKT10</t>
  </si>
  <si>
    <t>BN07, HDGTGT 8756, HDGTGT 0366, HDGTGT 0367</t>
  </si>
  <si>
    <t>Tập đoàn Bưu Chính Viễn Thông (VNPT)_HCM</t>
  </si>
  <si>
    <t>57 phố Huỳnh Thúc Kháng, P. Láng Hạ,Q. Đống Đa, Thành phố Hà Nội
MST: 0100684378
TK: 001 100 102 2222</t>
  </si>
  <si>
    <t>Thanh toán tiền internet và điện thoại tháng 03/2024</t>
  </si>
  <si>
    <t>PN01</t>
  </si>
  <si>
    <t>GTGT 13241</t>
  </si>
  <si>
    <t>Cty TNHH Phân Phối FPT</t>
  </si>
  <si>
    <t>63 Võ Văn Tần, P.6, Q.3, Tp.HCM
MST: 0302428756
TK: 110301 000884 tại Sacombank, CN Q.3</t>
  </si>
  <si>
    <t>Muua máy tính nhập kho</t>
  </si>
  <si>
    <t>153101</t>
  </si>
  <si>
    <t>331101</t>
  </si>
  <si>
    <t>Thuế GTGT đầu vào được khấu trừ của HĐ số 13241</t>
  </si>
  <si>
    <t>PX01</t>
  </si>
  <si>
    <t xml:space="preserve">Xuất kho máy tính để sử dụng cho các bộ phận </t>
  </si>
  <si>
    <t>24201</t>
  </si>
  <si>
    <t>PN02</t>
  </si>
  <si>
    <t>GTGT 6412, GTGT 87</t>
  </si>
  <si>
    <t>Cty CP Dệt May Gia Định</t>
  </si>
  <si>
    <t>189 Phan Văn Trị, P.11, Q. Bình Thạnh, Tp.HCM
MST: 0300744507
TK: 1020 100 000 91169 tại Vietinbank, CN Bình Thạnh</t>
  </si>
  <si>
    <t>Mua vải kaki polyester nhập kho</t>
  </si>
  <si>
    <t>152102</t>
  </si>
  <si>
    <t>331105</t>
  </si>
  <si>
    <t>Thuế GTGT đầu vào được khấu trừ của HĐ số 6412</t>
  </si>
  <si>
    <t>NH_DNTN Việt Hoa</t>
  </si>
  <si>
    <t>Chi phí vận chuyển hàng mua (vải kaki polyester)</t>
  </si>
  <si>
    <t>Thuế GTGT đầu vào được khấu trừ của HĐ số 87</t>
  </si>
  <si>
    <t>PN03</t>
  </si>
  <si>
    <t>GTGT 632</t>
  </si>
  <si>
    <t>Mua chỉ may công nghiệp nhập kho</t>
  </si>
  <si>
    <t>152201</t>
  </si>
  <si>
    <t>Mua keo áo nhập kho</t>
  </si>
  <si>
    <t>152202</t>
  </si>
  <si>
    <t>Mua nút áo nhập kho</t>
  </si>
  <si>
    <t>152203</t>
  </si>
  <si>
    <t>Mua nút quần nhập kho</t>
  </si>
  <si>
    <t>152204</t>
  </si>
  <si>
    <t>Thuế GTGT đầu vào được khấu trừ của HĐ số 632</t>
  </si>
  <si>
    <t>PX02</t>
  </si>
  <si>
    <t>Xuất kho vải kaki polyester cho PX2</t>
  </si>
  <si>
    <t>6212</t>
  </si>
  <si>
    <t>Xuất kho chỉ may công nghiệp cho PX2</t>
  </si>
  <si>
    <t>Xuất kho hộp nút quần cho PX2</t>
  </si>
  <si>
    <t>PN04</t>
  </si>
  <si>
    <t>GTGT 6424, GTGT 94</t>
  </si>
  <si>
    <t>Mua vải kate trắng nhập kho</t>
  </si>
  <si>
    <t>152101</t>
  </si>
  <si>
    <t>Thuế GTGT đầu vào được khấu trừ của HĐ số 6424</t>
  </si>
  <si>
    <t>Chi phí vận chuyển hàng mua (vải kate trắng)</t>
  </si>
  <si>
    <t>Thuế GTGT đầu vào được khấu trừ của HĐ số 94</t>
  </si>
  <si>
    <t>PN05</t>
  </si>
  <si>
    <t>Nhập kho Thành phẩm QTN</t>
  </si>
  <si>
    <t>155102</t>
  </si>
  <si>
    <t>1542</t>
  </si>
  <si>
    <t>PX03</t>
  </si>
  <si>
    <t>Xuất kho: Vải kate trắng cho PX1</t>
  </si>
  <si>
    <t>6211</t>
  </si>
  <si>
    <t>Xuất kho: Chỉ may công. nghiệp cho PX1</t>
  </si>
  <si>
    <t>Xuất kho: Keo đứng làm cổ áo cho PX1</t>
  </si>
  <si>
    <t>Xuất kho: Hộp nút áo cho PX1</t>
  </si>
  <si>
    <t>PN06</t>
  </si>
  <si>
    <t>Nhập kho Thành phẩm áo sơ mi (ASM)</t>
  </si>
  <si>
    <t>155101</t>
  </si>
  <si>
    <t>1541</t>
  </si>
  <si>
    <t>PKT12</t>
  </si>
  <si>
    <t>GTGT 1200</t>
  </si>
  <si>
    <t>Cty TNHH TM &amp; PTCN Quang Minh</t>
  </si>
  <si>
    <t xml:space="preserve">Mua máy photocopy Toshiba E Studio 233 </t>
  </si>
  <si>
    <t>211401</t>
  </si>
  <si>
    <t>Thuế GTGT đầu vào được khấu trừ của HĐ số 1200</t>
  </si>
  <si>
    <t>PKT13</t>
  </si>
  <si>
    <t>GTGT 512</t>
  </si>
  <si>
    <t>Công ty TNHH TM Cường Phương</t>
  </si>
  <si>
    <t>181/7 Đường 3/2, Q.10, Tp.HCM
MST: 0304061345
TK: 119202 445 96014 tại Techcombank, CN Q.10</t>
  </si>
  <si>
    <t>Mua hệ thống máy phát điện cho PX</t>
  </si>
  <si>
    <t>211202</t>
  </si>
  <si>
    <t>331102</t>
  </si>
  <si>
    <t>PKT15</t>
  </si>
  <si>
    <t>Lương phải trả CN sản xuất - PX1</t>
  </si>
  <si>
    <t>6221</t>
  </si>
  <si>
    <t>Lương phải trả CN sản xuất - PX2</t>
  </si>
  <si>
    <t>6222</t>
  </si>
  <si>
    <t>Lương phải trả bộ phận Quản lý phân xưởng</t>
  </si>
  <si>
    <t>6271</t>
  </si>
  <si>
    <t>Lương phải trả bộ phận Kinh doanh</t>
  </si>
  <si>
    <t>Lương phải trả bộ phận Quản lý doanh nghiệp</t>
  </si>
  <si>
    <t>PKT16</t>
  </si>
  <si>
    <t>Trích các khoản theo lương trừ vào lương của CNV</t>
  </si>
  <si>
    <t>33801</t>
  </si>
  <si>
    <t>Trích các khoản theo lương tính vào chi phí</t>
  </si>
  <si>
    <t>PX04</t>
  </si>
  <si>
    <t>Cty TNHH Ngọc Lan</t>
  </si>
  <si>
    <t>45 Bạch Đằng, P.12, Q. Bình Thạnh
MST: 0303573296
TK: 010.0112.437002 tại VCB, CN Bình Thạnh"</t>
  </si>
  <si>
    <t>Xuất kho bán hàng (áo sơ mi)</t>
  </si>
  <si>
    <t>Xuất kho bán hàng (quần tây nam)</t>
  </si>
  <si>
    <t>PKT18</t>
  </si>
  <si>
    <t>GTGT 104</t>
  </si>
  <si>
    <t>Doanh thu bán hàng</t>
  </si>
  <si>
    <t>13103</t>
  </si>
  <si>
    <t>Thuế GTGT phải nộp của HĐ số 104</t>
  </si>
  <si>
    <t>33311</t>
  </si>
  <si>
    <t>PX05</t>
  </si>
  <si>
    <t>PKT19</t>
  </si>
  <si>
    <t>GTGT 105, GTGT 98</t>
  </si>
  <si>
    <t>Thuế GTGT phải nộp của HĐ số 105</t>
  </si>
  <si>
    <t>Chi phí vận chuyển hàng bán</t>
  </si>
  <si>
    <t>Thuế GTGT đầu vào được khấu trừ của HĐ số 98</t>
  </si>
  <si>
    <t>PX06</t>
  </si>
  <si>
    <t>PT03</t>
  </si>
  <si>
    <t>GTGT 106</t>
  </si>
  <si>
    <t>PT04</t>
  </si>
  <si>
    <t>Thuế GTGT phải nộp của HĐ số 106</t>
  </si>
  <si>
    <t>PX07</t>
  </si>
  <si>
    <t>PKT20</t>
  </si>
  <si>
    <t>GTGT 107</t>
  </si>
  <si>
    <t>Thuế GTGT phải nộp của HĐ số 107</t>
  </si>
  <si>
    <t>PKT11</t>
  </si>
  <si>
    <t>Phân bổ chi phí trả trước_PX</t>
  </si>
  <si>
    <t>6273</t>
  </si>
  <si>
    <t>Phân bổ chi phí trả trước_Bán hàng</t>
  </si>
  <si>
    <t>Phân bổ chi phí trả trước_QLDN</t>
  </si>
  <si>
    <t>PKT14</t>
  </si>
  <si>
    <t>Trích khấu hao hệ thống máy may_PX</t>
  </si>
  <si>
    <t>6274</t>
  </si>
  <si>
    <t>Trích khấu hao máy phát điện_PX</t>
  </si>
  <si>
    <t>Trích khấu hao máy photo_Bán hàng</t>
  </si>
  <si>
    <t>Trích khấu hao máy photo_QLDN</t>
  </si>
  <si>
    <t>PKT17</t>
  </si>
  <si>
    <t>Kết chuyển chi phí NVL tính giá thành_PX1</t>
  </si>
  <si>
    <t>Kết chuyển chi phí NCTT tính giá thành_PX1</t>
  </si>
  <si>
    <t>Kết chuyển chi phí NVL tính giá thành_PX2</t>
  </si>
  <si>
    <t>Kết chuyển chi phí NCTT tính giá thành_PX2</t>
  </si>
  <si>
    <t>Kết chuyển chi phí SXC tính giá thành_PX1</t>
  </si>
  <si>
    <t>Kết chuyển chi phí SXC tính giá thành_PX2</t>
  </si>
  <si>
    <t>PKT21</t>
  </si>
  <si>
    <t>Kết chuyển doanh thu bán hàng (DT thuần)</t>
  </si>
  <si>
    <t>Kết chuyển chi phí quản lý doanh nghiệp</t>
  </si>
  <si>
    <t>4212</t>
  </si>
  <si>
    <t>BẢNG DANH MỤC TÀI KHOẢN</t>
  </si>
  <si>
    <t>111</t>
  </si>
  <si>
    <t>Tiền mặt</t>
  </si>
  <si>
    <t>Tiền Việt Nam</t>
  </si>
  <si>
    <t>112</t>
  </si>
  <si>
    <t>Tiền gửi ngân hàng VCB</t>
  </si>
  <si>
    <t>Ngoại tệ</t>
  </si>
  <si>
    <t>VCB_Số tài khoản 001100 502 8946</t>
  </si>
  <si>
    <t>131</t>
  </si>
  <si>
    <t>Phải thu của khách hàng</t>
  </si>
  <si>
    <t>Phải thu ngắn hạn_DNTN Thương Mại Tú Tú</t>
  </si>
  <si>
    <t>Phải thu ngắn hạn_DNTN Thương Mại Thế Lâm</t>
  </si>
  <si>
    <t>Phải thu ngắn hạn_Cty TNHH Ngọc Lan</t>
  </si>
  <si>
    <t>45 Bạch Đằng, P.12, Q. Bình Thạnh
MST: 0303573296
TK: 010.0112.437002 tại VCB, CN Bình Thạnh</t>
  </si>
  <si>
    <t>13104</t>
  </si>
  <si>
    <t>Khách lẻ</t>
  </si>
  <si>
    <t>133</t>
  </si>
  <si>
    <t>Thuế GTGT được khấu trừ HHDV</t>
  </si>
  <si>
    <t>Thuế GTGT được khấu trừ TSCĐ</t>
  </si>
  <si>
    <t>Tạm ứng</t>
  </si>
  <si>
    <t>Tạm ứng_Nguyễn Hữu Nam</t>
  </si>
  <si>
    <t>152</t>
  </si>
  <si>
    <t>Nguyên liệu, vật liệu</t>
  </si>
  <si>
    <t>Vải kate trắng khổ 1.2m</t>
  </si>
  <si>
    <t>m</t>
  </si>
  <si>
    <t>Vải kaki polyester khổ 1.4</t>
  </si>
  <si>
    <t>Chỉ may công nghiệp</t>
  </si>
  <si>
    <t>Cuộn</t>
  </si>
  <si>
    <t>Keo đứng làm đế cổ</t>
  </si>
  <si>
    <t>Nút áo sơ mi</t>
  </si>
  <si>
    <t>hộp</t>
  </si>
  <si>
    <t>153</t>
  </si>
  <si>
    <t>Công cụ, dụng cụ</t>
  </si>
  <si>
    <t>Máy tính bàn</t>
  </si>
  <si>
    <t>154</t>
  </si>
  <si>
    <t>Chi phí sản xuất kinh doanh, dở dang</t>
  </si>
  <si>
    <t>Chi phí sản xuất_PX1</t>
  </si>
  <si>
    <t>Chi phí sản xuất_PX2</t>
  </si>
  <si>
    <t>155</t>
  </si>
  <si>
    <t>Thành phẩm</t>
  </si>
  <si>
    <t>Áo sơ mi nam</t>
  </si>
  <si>
    <t>Quần tây nam</t>
  </si>
  <si>
    <t>Tài sản cố định hữu hình</t>
  </si>
  <si>
    <t>211201</t>
  </si>
  <si>
    <t>Hệ thống máy may công nghiệp</t>
  </si>
  <si>
    <t>Hệ thống máy phát điện</t>
  </si>
  <si>
    <t>Máy photocopy</t>
  </si>
  <si>
    <t>214</t>
  </si>
  <si>
    <t>Hao mòn tài sản cố định</t>
  </si>
  <si>
    <t>Hao mòn TSCĐ hữu hình</t>
  </si>
  <si>
    <t>242</t>
  </si>
  <si>
    <t>Chi phí trả trước dài hạn</t>
  </si>
  <si>
    <t>Chi phí trả trước_Máy tính</t>
  </si>
  <si>
    <t>244</t>
  </si>
  <si>
    <t>Cầm cố, ký quỹ, ký cược dài hạn</t>
  </si>
  <si>
    <t>24401</t>
  </si>
  <si>
    <t>Đặt cọc tiền thuê nhà ông/bà Lâm Thanh Ngọc</t>
  </si>
  <si>
    <t>331</t>
  </si>
  <si>
    <t>Phải trả cho người bán</t>
  </si>
  <si>
    <t>Phải trả người bán NH_Cty TNHH Phân Phối FPT</t>
  </si>
  <si>
    <t>Phải trả người bán NH_Cty TNHH TM Cường Phương</t>
  </si>
  <si>
    <t>Phải trả người bán NH_Cty TNHH TM&amp;PTCN Quang Minh</t>
  </si>
  <si>
    <t>Phải trả người bán NH_Cty TNHH TM-DV Vĩnh Tường</t>
  </si>
  <si>
    <t>Phải trả người bán NH_Cty CP Dệt May Gia Định</t>
  </si>
  <si>
    <t>331106</t>
  </si>
  <si>
    <t>Phải trả người bán NH_Cty Cấp Thoát Nước Gia Định</t>
  </si>
  <si>
    <t>331107</t>
  </si>
  <si>
    <t>Phải trả người bán NH_Cty Điện Lực Gia Định</t>
  </si>
  <si>
    <t>331108</t>
  </si>
  <si>
    <t>Phải trả người bán NH_Tập đoàn Bưu Chính Viễn Thông (VNPT)_HCM</t>
  </si>
  <si>
    <t>331109</t>
  </si>
  <si>
    <t>Phải trả người bán NH_Cty TNHH Thành Công</t>
  </si>
  <si>
    <t>189 Phan Văn Hân, P.17, Q. Bình Thạnh, Tp.HCM
MST: 0315268136
TK: 1093 6978 766015 tại Techcombank, CN Bình Thạnh</t>
  </si>
  <si>
    <t>Phải trả người bán NH_DNTN Việt Hoa</t>
  </si>
  <si>
    <t>333</t>
  </si>
  <si>
    <t>Thuế và các khoản phải nộp NN</t>
  </si>
  <si>
    <t>Thuế Thu nhập doanh nghiệp</t>
  </si>
  <si>
    <t>33382</t>
  </si>
  <si>
    <t>Các loại thuế khác (Lệ phí môn bài)</t>
  </si>
  <si>
    <t>334</t>
  </si>
  <si>
    <t>Phải trả người lao động</t>
  </si>
  <si>
    <t>Phải trả Công nhân viên_Lương</t>
  </si>
  <si>
    <t>33412</t>
  </si>
  <si>
    <t>Các khoản phải trả cho Công nhân viên</t>
  </si>
  <si>
    <t>338</t>
  </si>
  <si>
    <t>BHXH, BHYT, BHTN, KPCĐ</t>
  </si>
  <si>
    <t>33881</t>
  </si>
  <si>
    <t>Nợ phải trả khác không quá 1 năm</t>
  </si>
  <si>
    <t>353</t>
  </si>
  <si>
    <t>Quỹ khen thưởng, phúc lợi</t>
  </si>
  <si>
    <t>411101</t>
  </si>
  <si>
    <t>Lê Khánh Hưng góp vốn</t>
  </si>
  <si>
    <t>411102</t>
  </si>
  <si>
    <t>Nguyễn Thị Thanh Lan góp vốn</t>
  </si>
  <si>
    <t>411103</t>
  </si>
  <si>
    <t>Trần Thanh Tâm góp vốn</t>
  </si>
  <si>
    <t>Lợi nhuận chưa phân phối</t>
  </si>
  <si>
    <t>4211</t>
  </si>
  <si>
    <t>LN chưa phân phối năm trước</t>
  </si>
  <si>
    <t>LN chưa phân phối năm nay</t>
  </si>
  <si>
    <t>511</t>
  </si>
  <si>
    <t>Doanh thu bán hàng và dịch vụ</t>
  </si>
  <si>
    <t>Doanh thu bán các thành phẩm</t>
  </si>
  <si>
    <t>515</t>
  </si>
  <si>
    <t>Doanh thu hoạt động tài chính</t>
  </si>
  <si>
    <t>621</t>
  </si>
  <si>
    <t>Chi phí nguyên liệu, vật liệu</t>
  </si>
  <si>
    <t>Chi phí nguyên liệu, vật liệu_Phân xưởng 1</t>
  </si>
  <si>
    <t>Chi phí nguyên liệu, vật liệu_Phân xưởng 2</t>
  </si>
  <si>
    <t>622</t>
  </si>
  <si>
    <t>Chi phí nhân công trực tiếp</t>
  </si>
  <si>
    <t>Chi phí nhân công trực tiếp_PX1</t>
  </si>
  <si>
    <t>Chi phí nhân công trực tiếp_PX2</t>
  </si>
  <si>
    <t>627</t>
  </si>
  <si>
    <t>Chi phí sản xuất chung</t>
  </si>
  <si>
    <t>Chi phí nhân viên quản lý PX</t>
  </si>
  <si>
    <t>Chi phí dụng cụ sản xuất quản lý PX</t>
  </si>
  <si>
    <t>Chi phí khấu hao TSCĐ Phân xưởng</t>
  </si>
  <si>
    <t>Chi phí dịch vụ mua ngoài Phân xưởng</t>
  </si>
  <si>
    <t>6278</t>
  </si>
  <si>
    <t>Chi phí bằng tiền khác Phân xưởng</t>
  </si>
  <si>
    <t>641</t>
  </si>
  <si>
    <t>Chi phí bán hàng</t>
  </si>
  <si>
    <t>Chi phí nhân viên</t>
  </si>
  <si>
    <t>Chi phí vật liệu</t>
  </si>
  <si>
    <t>Chi phí đồ dùng</t>
  </si>
  <si>
    <t>Chi phí khấu hao TSCĐ</t>
  </si>
  <si>
    <t>Chi phí dịch vụ mua ngoài</t>
  </si>
  <si>
    <t>Chi phí bằng tiền khác</t>
  </si>
  <si>
    <t>642</t>
  </si>
  <si>
    <t>Chi phí nhân viên quản lý</t>
  </si>
  <si>
    <t>Chi phí vật liệu quản lý</t>
  </si>
  <si>
    <t>Chi phí đồ dùng văn phòng</t>
  </si>
  <si>
    <t>Thuế, phí và lệ phí</t>
  </si>
  <si>
    <t>711</t>
  </si>
  <si>
    <t>Thu nhập khác</t>
  </si>
  <si>
    <t>821</t>
  </si>
  <si>
    <t>Chi phí thuế thu nhập doanh nghiệp</t>
  </si>
  <si>
    <t>Chi phí thuế thu nhập DN hiện hành</t>
  </si>
  <si>
    <t>Chi phí thuế thu nhập DN hoãn lại</t>
  </si>
  <si>
    <t>Chi phí thuế TNDN</t>
  </si>
  <si>
    <t>Kết chuyển chi phí thuế TNDN</t>
  </si>
  <si>
    <t>8212</t>
  </si>
  <si>
    <t>Kết chuyển LÃI</t>
  </si>
  <si>
    <t>14102</t>
  </si>
  <si>
    <t>Tạm ứng_Nguyễn Minh Ngân</t>
  </si>
  <si>
    <t>Người ghi sổ</t>
  </si>
  <si>
    <t>Kế toán trưởng</t>
  </si>
  <si>
    <t>(Ký, họ tên)</t>
  </si>
  <si>
    <t>(Ký, họ tên, đóng dấu)</t>
  </si>
  <si>
    <t>Yêu cầu 1: Hãy định khoản nghiệp vụ kinh tế trên? Cho biết bộ chứng từ gồm những gì? (3 điểm)</t>
  </si>
  <si>
    <t>Tên Công ty: Công ty Cổ phần A&amp;B</t>
  </si>
  <si>
    <t>Địa chỉ: 233A Phan Văn Trị, P.11, Q. Bình Thạnh, Tp.HCM</t>
  </si>
  <si>
    <t>Mã số thuế: 0304022862</t>
  </si>
  <si>
    <t>Người lập biểu: Họ và tên sinh viên</t>
  </si>
  <si>
    <t>THÔNG TIN CÔNG TY CỔ PHẦN A&amp;B</t>
  </si>
  <si>
    <t>Giám đốc Công ty: Lê Khánh Hưng</t>
  </si>
  <si>
    <t>Kế toán trưởng: Lê Thị Thơ</t>
  </si>
  <si>
    <t>Thủ quỹ: Bùi Thị Tâm</t>
  </si>
  <si>
    <t>Thủ kho: Trần Thị Trúc</t>
  </si>
  <si>
    <t>Tên vật tư, TP</t>
  </si>
  <si>
    <t>Mã hàng</t>
  </si>
  <si>
    <t>Số lượng</t>
  </si>
  <si>
    <t>Đơn giá</t>
  </si>
  <si>
    <t>Thành tiền</t>
  </si>
  <si>
    <t>CỘNG</t>
  </si>
  <si>
    <t>Người lập phiếu</t>
  </si>
  <si>
    <t>Thủ kho</t>
  </si>
  <si>
    <t xml:space="preserve">      (Ký, họ tên)</t>
  </si>
  <si>
    <r>
      <t>Yêu cầu 2:</t>
    </r>
    <r>
      <rPr>
        <b/>
        <sz val="7"/>
        <color rgb="FF000000"/>
        <rFont val="Times New Roman"/>
        <family val="1"/>
      </rPr>
      <t xml:space="preserve">  </t>
    </r>
    <r>
      <rPr>
        <b/>
        <sz val="13"/>
        <color rgb="FF000000"/>
        <rFont val="Times New Roman"/>
        <family val="1"/>
      </rPr>
      <t>Hãy lập Phiếu nhập kho và phiếu chi cho nghiệp vụ kinh tế trên? (3 điểm)</t>
    </r>
  </si>
  <si>
    <t>*LẬP PHIẾU NHẬP KHO: 1,5 điểm</t>
  </si>
  <si>
    <t>*LẬP PHIẾU CHI: 1,5 điểm</t>
  </si>
  <si>
    <t>PHIẾU NHẬP KHO</t>
  </si>
  <si>
    <t>Chứng từ</t>
  </si>
  <si>
    <t>Thực nhập</t>
  </si>
  <si>
    <t xml:space="preserve">Người giao hàng </t>
  </si>
  <si>
    <t xml:space="preserve">  </t>
  </si>
  <si>
    <t>PHIẾU CHI</t>
  </si>
  <si>
    <r>
      <t xml:space="preserve">  Người nhận tiền
</t>
    </r>
    <r>
      <rPr>
        <b/>
        <i/>
        <sz val="10"/>
        <color theme="1"/>
        <rFont val="Times New Roman"/>
        <family val="1"/>
      </rPr>
      <t>(Ký, họ tên)</t>
    </r>
  </si>
  <si>
    <r>
      <t xml:space="preserve">Thủ quỹ
</t>
    </r>
    <r>
      <rPr>
        <b/>
        <i/>
        <sz val="10"/>
        <color theme="1"/>
        <rFont val="Times New Roman"/>
        <family val="1"/>
      </rPr>
      <t>(Ký, họ tên)</t>
    </r>
  </si>
  <si>
    <t>Số tiền quy đổi:…..................................</t>
  </si>
  <si>
    <t>Mẫu số S10-DN</t>
  </si>
  <si>
    <t xml:space="preserve">(Ban hành theo thông tư số 200/2014/TT-BTC
</t>
  </si>
  <si>
    <t>ngày 22/12/2014 của Bộ trưởng BTC)</t>
  </si>
  <si>
    <t>SỔ KẾ TOÁN CHI TIẾT HÀNG TỒN KHO</t>
  </si>
  <si>
    <t xml:space="preserve">Số hiệu: </t>
  </si>
  <si>
    <t>Đơn vi đo lường:</t>
  </si>
  <si>
    <t>Mặt hàng:</t>
  </si>
  <si>
    <t>CHỨNG TỪ</t>
  </si>
  <si>
    <t>TK 
ĐỐI ỨNG</t>
  </si>
  <si>
    <t>ĐƠN GIÁ
N/X</t>
  </si>
  <si>
    <t>NHẬP</t>
  </si>
  <si>
    <t>XUẤT</t>
  </si>
  <si>
    <t>TỒN</t>
  </si>
  <si>
    <t>GHI
CHÚ</t>
  </si>
  <si>
    <t>SỐ</t>
  </si>
  <si>
    <t>NGÀY</t>
  </si>
  <si>
    <t>Trị Giá</t>
  </si>
  <si>
    <t>Tồn đầu kỳ</t>
  </si>
  <si>
    <t>[3]</t>
  </si>
  <si>
    <t>[4]</t>
  </si>
  <si>
    <t>Tổng phát sinh</t>
  </si>
  <si>
    <t>Tồn cuối kỳ</t>
  </si>
  <si>
    <t>1</t>
  </si>
  <si>
    <t>2</t>
  </si>
  <si>
    <t>3</t>
  </si>
  <si>
    <t>4</t>
  </si>
  <si>
    <t>5</t>
  </si>
  <si>
    <t>6</t>
  </si>
  <si>
    <t>7</t>
  </si>
  <si>
    <t>8</t>
  </si>
  <si>
    <t>9</t>
  </si>
  <si>
    <t>10</t>
  </si>
  <si>
    <t>11</t>
  </si>
  <si>
    <t>12</t>
  </si>
  <si>
    <t>13</t>
  </si>
  <si>
    <t>Giám đốc</t>
  </si>
  <si>
    <t>(Ký, họ tê)</t>
  </si>
  <si>
    <t>Nợ TK 1331</t>
  </si>
  <si>
    <t xml:space="preserve">   Có TK 1111</t>
  </si>
  <si>
    <t>Nút quần tây</t>
  </si>
  <si>
    <t>Ngày 30 tháng 03 năm 2023</t>
  </si>
  <si>
    <r>
      <t xml:space="preserve">Nhập tại kho: Nguyên vật liệu  </t>
    </r>
    <r>
      <rPr>
        <sz val="11"/>
        <color theme="1"/>
        <rFont val="Calibri"/>
        <family val="2"/>
        <scheme val="minor"/>
      </rPr>
      <t xml:space="preserve"> </t>
    </r>
    <r>
      <rPr>
        <sz val="12"/>
        <color theme="1"/>
        <rFont val="Times New Roman"/>
        <family val="1"/>
      </rPr>
      <t>Địa điểm: 233A Phan Văn Trị, P.11, Q. Bình Thạnh, Tp.HCM</t>
    </r>
  </si>
  <si>
    <t>Họ và tên SV</t>
  </si>
  <si>
    <t>Trần Thị Trúc</t>
  </si>
  <si>
    <t>Lê Thị Thơ</t>
  </si>
  <si>
    <t>Lê Khánh Hưng</t>
  </si>
  <si>
    <t>Bùi Thị Tâm</t>
  </si>
  <si>
    <t>Số: PN08</t>
  </si>
  <si>
    <t>Họ và tên người giao hàng: Nguyễn Văn Thịnh</t>
  </si>
  <si>
    <t xml:space="preserve"> Nguyễn Văn Thịnh</t>
  </si>
  <si>
    <t>Nguyễn Văn Thịnh</t>
  </si>
  <si>
    <t>PC04</t>
  </si>
  <si>
    <t>PN08</t>
  </si>
  <si>
    <t>GTGT 163</t>
  </si>
  <si>
    <t>Thuế GTGT được khấu trừ của HĐ số 163</t>
  </si>
  <si>
    <t>TRƯỜNG ĐẠI HỌC VĂN LANG</t>
  </si>
  <si>
    <t>KHOA KẾ TOÁN - KIỂM TOÁN</t>
  </si>
  <si>
    <t>THANG ĐIỂM YÊU CẦU 4</t>
  </si>
  <si>
    <r>
      <rPr>
        <b/>
        <i/>
        <u/>
        <sz val="12"/>
        <color indexed="10"/>
        <rFont val="Times New Roman"/>
        <family val="1"/>
      </rPr>
      <t>Lưu ý dành cho CB chấm thi:</t>
    </r>
    <r>
      <rPr>
        <b/>
        <i/>
        <sz val="12"/>
        <color indexed="10"/>
        <rFont val="Times New Roman"/>
        <family val="1"/>
      </rPr>
      <t xml:space="preserve"> SV có thể sử dụng các cách làm khác nhau miễn kết quả là đúng</t>
    </r>
  </si>
  <si>
    <t>như đáp án, dưới đây chỉ là một trong các cách làm dùng làm đáp án tham khảo.</t>
  </si>
  <si>
    <t>YÊU CẦU 4:</t>
  </si>
  <si>
    <t>3đ</t>
  </si>
  <si>
    <t>CÁC KHỐI DỮ LIỆU ĐÃ ĐƯỢC ĐẶT TÊN NHƯ HÌNH BÊN DƯỚI. SV VẪN CÓ THỂ QUÉT ĐỊA CHỈ TRỰC TIẾP MÀ KHÔNG CẦN ĐẶT TÊN CHO CÁC KHỐI DỮ LIỆU.</t>
  </si>
  <si>
    <t>Mục</t>
  </si>
  <si>
    <t>Nội dung</t>
  </si>
  <si>
    <t>Thang điểm</t>
  </si>
  <si>
    <t>[2]</t>
  </si>
  <si>
    <t>[5]?</t>
  </si>
  <si>
    <t>[6]?</t>
  </si>
  <si>
    <t>[7]?</t>
  </si>
  <si>
    <t>[8]?</t>
  </si>
  <si>
    <t>[9]?</t>
  </si>
  <si>
    <t>[10]?</t>
  </si>
  <si>
    <t>[11]?</t>
  </si>
  <si>
    <t>[12]?</t>
  </si>
  <si>
    <t>Sao chép dữ liệu xuống tới dòng 134, Định dạng phần ngàn</t>
  </si>
  <si>
    <t>TỔNG</t>
  </si>
  <si>
    <t>[13]?</t>
  </si>
  <si>
    <t>[14]?</t>
  </si>
  <si>
    <t>[15]?</t>
  </si>
  <si>
    <t>[16]?</t>
  </si>
  <si>
    <t>[17]?</t>
  </si>
  <si>
    <t>[18]?</t>
  </si>
  <si>
    <t>[19]?</t>
  </si>
  <si>
    <t>[20]?</t>
  </si>
  <si>
    <t>[21]?</t>
  </si>
  <si>
    <t>[22]?</t>
  </si>
  <si>
    <t>[23]?</t>
  </si>
  <si>
    <t>[24]?</t>
  </si>
  <si>
    <t>Sử dụng Data Validation để tạo ô số hiệu: 152101, 152102, 152201, 152202, 152203, 152204, 153101, 153102, 155101, 155102</t>
  </si>
  <si>
    <t>Số hiệu [1]</t>
  </si>
  <si>
    <t>VLOOKUP($F$6,BDMTK,2,0)</t>
  </si>
  <si>
    <t>VLOOKUP($F$6,BDMTK,6,0)</t>
  </si>
  <si>
    <t>VLOOKUP($F$6,BDMTK,7,0)</t>
  </si>
  <si>
    <t>IF(K10=0,0,L10/K10)</t>
  </si>
  <si>
    <t>SUMIF(TKNO,$F$6,SLPS)</t>
  </si>
  <si>
    <t>SUMIF(TKNO,$F$6,STPS)</t>
  </si>
  <si>
    <t>SUMIF(TKCO,$F$6,SLPS)</t>
  </si>
  <si>
    <t>SUMIF(TKCO,$F$6,STPS)</t>
  </si>
  <si>
    <t>K10+G11-I11</t>
  </si>
  <si>
    <t>L10+H11-J11</t>
  </si>
  <si>
    <t>IF(K12=0,0,L12/K12)</t>
  </si>
  <si>
    <t>IF($E14="","",NGHIEPVUKT!D7)</t>
  </si>
  <si>
    <t>IF($E14="","",IF(NGHIEPVUKT!F7&lt;&gt;"",NGHIEPVUKT!F7,IF(NGHIEPVUKT!E7&lt;&gt;"",NGHIEPVUKT!E7,NGHIEPVUKT!G7)))</t>
  </si>
  <si>
    <t>IF($E14="","",NGHIEPVUKT!I7)</t>
  </si>
  <si>
    <t>IF($E14="","",NGHIEPVUKT!L7)</t>
  </si>
  <si>
    <t>IF($F$6=NGHIEPVUKT!M7,NGHIEPVUKT!N7,IF($F$6=NGHIEPVUKT!N7,NGHIEPVUKT!M7,""))</t>
  </si>
  <si>
    <t>IF(G14&lt;&gt;0,H14/G14,IF(I14&lt;&gt;0,J14/I14,0))</t>
  </si>
  <si>
    <t>IF($F$6=NGHIEPVUKT!$M7,NGHIEPVUKT!O7,0)</t>
  </si>
  <si>
    <t>IF($F$6=NGHIEPVUKT!$M7,NGHIEPVUKT!P7,0)</t>
  </si>
  <si>
    <t>IF($F$6=NGHIEPVUKT!$N7,NGHIEPVUKT!O7,0)</t>
  </si>
  <si>
    <t>IF($F$6=NGHIEPVUKT!$N7,NGHIEPVUKT!P7,0)</t>
  </si>
  <si>
    <t>IF(G14+I14=0,0,$K$10+SUM($G$14:G14)-SUM($I$14:I14))</t>
  </si>
  <si>
    <t>IF(H14+J14=0,0,$L$10+SUM($H$14:H14)-SUM($J$14:J14))</t>
  </si>
  <si>
    <t>*Chi phí vận chuyển:</t>
  </si>
  <si>
    <t>ĐỀ 01 - LẦN 2:</t>
  </si>
  <si>
    <t>(Bộ chứng từ: Liệt kê Chứng từ gốc, chứng từ ghi sổ, sắp xếp bộ chứng từ)</t>
  </si>
  <si>
    <t>*Mua Vải kaki polyester khổ 1.4:</t>
  </si>
  <si>
    <t>Nợ TK 152102</t>
  </si>
  <si>
    <t xml:space="preserve">   Có TK 331103</t>
  </si>
  <si>
    <t>- Chứng từ gốc: Hóa đơn GTGT 163, Biên bản kiểm nghiệm vật tư, Phiếu nhập kho 08</t>
  </si>
  <si>
    <t>- Chứng từ ghi sổ: phiếu nhập kho 08</t>
  </si>
  <si>
    <t>- Sắp xếp bộ chứng từ: phiếu nhập kho 08,  Biên bản kiểm nghiệm vật tư, Hóa đơn GTGT 163</t>
  </si>
  <si>
    <t>- Chứng từ gốc: Hóa đơn GTGT 136,  Phiếu chi số 04</t>
  </si>
  <si>
    <t>- Chứng từ ghi sổ: Phiếu chi số 04</t>
  </si>
  <si>
    <t>- Sắp xếp bộ chứng từ: Phiếu chi số 04, Hóa đơn GTGT 136</t>
  </si>
  <si>
    <t>Công ty TNHH TM&amp;PTCN Quang Minh</t>
  </si>
  <si>
    <t>Mua Vải kaki polyester khổ 1.4  về nhập kho</t>
  </si>
  <si>
    <t>GTGT 136</t>
  </si>
  <si>
    <t>Chi phí vận chuyển vải kaki polyester</t>
  </si>
  <si>
    <t>Thuế GTGT được khấu trừ của HĐ số 136</t>
  </si>
  <si>
    <r>
      <t>Theo: HĐ GTGT 163 Ngày  30</t>
    </r>
    <r>
      <rPr>
        <b/>
        <sz val="12"/>
        <color theme="1"/>
        <rFont val="Times New Roman"/>
        <family val="1"/>
      </rPr>
      <t xml:space="preserve">  </t>
    </r>
    <r>
      <rPr>
        <sz val="12"/>
        <color theme="1"/>
        <rFont val="Times New Roman"/>
        <family val="1"/>
      </rPr>
      <t>tháng  03   năm  2023       của Công ty TNHH TM&amp;PTCN Quang Minh</t>
    </r>
  </si>
  <si>
    <t xml:space="preserve">Vải kaki polyester khổ 1.4 </t>
  </si>
  <si>
    <t>Tổng số tiền bằng chữ: Hai trăm bốn mươi bốn triệu đồng</t>
  </si>
  <si>
    <t>Kèm theo: 02 chứng từ gốc</t>
  </si>
  <si>
    <t xml:space="preserve">  Họ và tên người nhận tiền: Nguyễn Văn Nam</t>
  </si>
  <si>
    <t xml:space="preserve">  Địa chỉ: DNTN Việt Hoa</t>
  </si>
  <si>
    <t xml:space="preserve">  Lý do chi: chi thanh toán tiền vận chuyển cho hóa đơn GTGT 136</t>
  </si>
  <si>
    <t xml:space="preserve">  Số tiền: 4,400,000</t>
  </si>
  <si>
    <t xml:space="preserve">  Viết bằng chữ: Bốn triệu bốn trăm ngàn đồng.</t>
  </si>
  <si>
    <t xml:space="preserve">  Kèm theo: 01 chứng từ gốc</t>
  </si>
  <si>
    <t>Đã nhận đủ số tiền viết bằng chữ: Bốn triệu bốn trăm ngàn đồng.</t>
  </si>
  <si>
    <t>Hãy sử dụng hàm excel phù hợp để lấy dữ liệu lên Sổ chi hàng tồn kho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</si>
</sst>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0_);[Red]\(#,##0\);"/>
    <numFmt numFmtId="166" formatCode="_(* #,##0_);_(* \(#,##0\);_(* &quot;-&quot;??_);_(@_)"/>
  </numFmts>
  <fonts count="48" x14ac:knownFonts="1">
    <font>
      <sz val="11"/>
      <color theme="1"/>
      <name val="Calibri"/>
      <family val="2"/>
      <scheme val="minor"/>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b/>
      <sz val="12"/>
      <name val="Times New Roman"/>
      <family val="1"/>
    </font>
    <font>
      <sz val="10"/>
      <color indexed="12"/>
      <name val="Arial"/>
      <family val="2"/>
    </font>
    <font>
      <sz val="10"/>
      <name val="Times New Roman"/>
      <family val="1"/>
    </font>
    <font>
      <b/>
      <sz val="20"/>
      <color rgb="FFFF0000"/>
      <name val="Times New Roman"/>
      <family val="1"/>
    </font>
    <font>
      <b/>
      <sz val="10"/>
      <name val="Times New Roman"/>
      <family val="1"/>
    </font>
    <font>
      <b/>
      <sz val="10"/>
      <color indexed="60"/>
      <name val="Times New Roman"/>
      <family val="1"/>
    </font>
    <font>
      <b/>
      <sz val="10"/>
      <color indexed="12"/>
      <name val="Times New Roman"/>
      <family val="1"/>
    </font>
    <font>
      <sz val="10"/>
      <color indexed="12"/>
      <name val="Times New Roman"/>
      <family val="1"/>
    </font>
    <font>
      <b/>
      <sz val="18"/>
      <color theme="1"/>
      <name val="Times New Roman"/>
      <family val="1"/>
    </font>
    <font>
      <sz val="13"/>
      <color theme="1"/>
      <name val="Times New Roman"/>
      <family val="1"/>
    </font>
    <font>
      <sz val="13"/>
      <color theme="1"/>
      <name val="Calibri"/>
      <family val="2"/>
      <scheme val="minor"/>
    </font>
    <font>
      <b/>
      <sz val="13"/>
      <color rgb="FFFF0000"/>
      <name val="Times New Roman"/>
      <family val="1"/>
    </font>
    <font>
      <b/>
      <sz val="10"/>
      <color theme="1"/>
      <name val="Times New Roman"/>
      <family val="1"/>
    </font>
    <font>
      <b/>
      <i/>
      <sz val="10"/>
      <color theme="1"/>
      <name val="Times New Roman"/>
      <family val="1"/>
    </font>
    <font>
      <b/>
      <sz val="11"/>
      <color theme="1"/>
      <name val="Calibri"/>
      <family val="2"/>
      <scheme val="minor"/>
    </font>
    <font>
      <sz val="11"/>
      <name val="Times New Roman"/>
      <family val="1"/>
    </font>
    <font>
      <sz val="10"/>
      <name val="Times New Roman"/>
      <family val="1"/>
      <charset val="163"/>
    </font>
    <font>
      <sz val="10"/>
      <name val="Arial"/>
      <family val="2"/>
      <charset val="163"/>
    </font>
    <font>
      <sz val="12"/>
      <color rgb="FF0070C0"/>
      <name val="Times New Roman"/>
      <family val="1"/>
    </font>
    <font>
      <sz val="12"/>
      <color rgb="FFFF0000"/>
      <name val="Times New Roman"/>
      <family val="1"/>
    </font>
    <font>
      <b/>
      <sz val="12"/>
      <color rgb="FFFF0000"/>
      <name val="Times New Roman"/>
      <family val="1"/>
    </font>
    <font>
      <b/>
      <sz val="12"/>
      <color indexed="12"/>
      <name val="Times New Roman"/>
      <family val="1"/>
    </font>
    <font>
      <b/>
      <sz val="12"/>
      <color rgb="FF00B050"/>
      <name val="Times New Roman"/>
      <family val="1"/>
    </font>
    <font>
      <sz val="12"/>
      <color rgb="FF00B050"/>
      <name val="Times New Roman"/>
      <family val="1"/>
    </font>
    <font>
      <sz val="12"/>
      <color rgb="FF0000FF"/>
      <name val="Times New Roman"/>
      <family val="1"/>
    </font>
    <font>
      <b/>
      <sz val="12"/>
      <color rgb="FF0000FF"/>
      <name val="Times New Roman"/>
      <family val="1"/>
    </font>
    <font>
      <sz val="10"/>
      <color rgb="FF0000FF"/>
      <name val="Times New Roman"/>
      <family val="1"/>
    </font>
    <font>
      <b/>
      <sz val="10"/>
      <color rgb="FF0000FF"/>
      <name val="Times New Roman"/>
      <family val="1"/>
    </font>
    <font>
      <b/>
      <sz val="13"/>
      <color rgb="FF000000"/>
      <name val="Times New Roman"/>
      <family val="1"/>
    </font>
    <font>
      <b/>
      <sz val="7"/>
      <color rgb="FF000000"/>
      <name val="Times New Roman"/>
      <family val="1"/>
    </font>
    <font>
      <b/>
      <sz val="13"/>
      <color theme="1"/>
      <name val="Times New Roman"/>
      <family val="1"/>
    </font>
    <font>
      <sz val="13"/>
      <name val="Times New Roman"/>
      <family val="1"/>
    </font>
    <font>
      <b/>
      <sz val="10"/>
      <color indexed="12"/>
      <name val="Arial"/>
      <family val="2"/>
    </font>
    <font>
      <b/>
      <sz val="14"/>
      <color theme="1"/>
      <name val="Times New Roman"/>
      <family val="1"/>
    </font>
    <font>
      <b/>
      <sz val="16"/>
      <color rgb="FFFF0000"/>
      <name val="Arial"/>
      <family val="2"/>
    </font>
    <font>
      <sz val="10"/>
      <name val="Arial"/>
      <family val="2"/>
    </font>
    <font>
      <b/>
      <sz val="10"/>
      <color rgb="FFFF0000"/>
      <name val="Arial"/>
      <family val="2"/>
    </font>
    <font>
      <b/>
      <u/>
      <sz val="10"/>
      <name val="Arial"/>
      <family val="2"/>
    </font>
    <font>
      <b/>
      <i/>
      <sz val="12"/>
      <color rgb="FFFF0000"/>
      <name val="Times New Roman"/>
      <family val="1"/>
    </font>
    <font>
      <b/>
      <i/>
      <u/>
      <sz val="12"/>
      <color indexed="10"/>
      <name val="Times New Roman"/>
      <family val="1"/>
    </font>
    <font>
      <b/>
      <i/>
      <sz val="12"/>
      <color indexed="10"/>
      <name val="Times New Roman"/>
      <family val="1"/>
    </font>
    <font>
      <b/>
      <sz val="12"/>
      <color theme="2" tint="-0.89999084444715716"/>
      <name val="Times New Roman"/>
      <family val="1"/>
    </font>
  </fonts>
  <fills count="12">
    <fill>
      <patternFill patternType="none"/>
    </fill>
    <fill>
      <patternFill patternType="gray125"/>
    </fill>
    <fill>
      <patternFill patternType="solid">
        <fgColor rgb="FFFFFF00"/>
        <bgColor indexed="64"/>
      </patternFill>
    </fill>
    <fill>
      <patternFill patternType="solid">
        <fgColor indexed="49"/>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indexed="44"/>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s>
  <cellStyleXfs count="5">
    <xf numFmtId="0" fontId="0" fillId="0" borderId="0"/>
    <xf numFmtId="164" fontId="2" fillId="0" borderId="0" applyFont="0" applyFill="0" applyBorder="0" applyAlignment="0" applyProtection="0"/>
    <xf numFmtId="41" fontId="2" fillId="0" borderId="0" applyFont="0" applyFill="0" applyBorder="0" applyAlignment="0" applyProtection="0"/>
    <xf numFmtId="0" fontId="1" fillId="0" borderId="0"/>
    <xf numFmtId="164" fontId="2" fillId="0" borderId="0" applyFont="0" applyFill="0" applyBorder="0" applyAlignment="0" applyProtection="0"/>
  </cellStyleXfs>
  <cellXfs count="230">
    <xf numFmtId="0" fontId="0" fillId="0" borderId="0" xfId="0"/>
    <xf numFmtId="0" fontId="3" fillId="0" borderId="0" xfId="0" applyFont="1"/>
    <xf numFmtId="0" fontId="3" fillId="0" borderId="0" xfId="0" applyFont="1" applyAlignment="1">
      <alignment horizontal="left" vertical="center"/>
    </xf>
    <xf numFmtId="0" fontId="5" fillId="0" borderId="0" xfId="0" applyFont="1"/>
    <xf numFmtId="0" fontId="8"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16" fillId="0" borderId="0" xfId="0" applyFont="1"/>
    <xf numFmtId="0" fontId="15" fillId="0" borderId="0" xfId="0" applyFont="1"/>
    <xf numFmtId="0" fontId="0" fillId="0" borderId="0" xfId="0" applyAlignment="1">
      <alignment horizontal="left" wrapText="1"/>
    </xf>
    <xf numFmtId="0" fontId="14" fillId="0" borderId="0" xfId="0" applyFont="1" applyAlignment="1">
      <alignment vertical="center"/>
    </xf>
    <xf numFmtId="0" fontId="0" fillId="0" borderId="7" xfId="0" applyBorder="1"/>
    <xf numFmtId="0" fontId="0" fillId="0" borderId="8" xfId="0" applyBorder="1"/>
    <xf numFmtId="0" fontId="3" fillId="0" borderId="9" xfId="0" applyFont="1" applyBorder="1" applyAlignment="1">
      <alignment vertical="center"/>
    </xf>
    <xf numFmtId="0" fontId="0" fillId="0" borderId="10" xfId="0" applyBorder="1"/>
    <xf numFmtId="0" fontId="4" fillId="0" borderId="9" xfId="0" applyFont="1" applyBorder="1" applyAlignment="1">
      <alignment vertical="center"/>
    </xf>
    <xf numFmtId="0" fontId="0" fillId="0" borderId="9" xfId="0" applyBorder="1" applyAlignment="1">
      <alignment vertical="center"/>
    </xf>
    <xf numFmtId="0" fontId="0" fillId="0" borderId="9" xfId="0" applyBorder="1"/>
    <xf numFmtId="0" fontId="3" fillId="0" borderId="9" xfId="0" applyFont="1" applyBorder="1" applyAlignment="1">
      <alignment horizontal="center" vertical="center"/>
    </xf>
    <xf numFmtId="0" fontId="3" fillId="0" borderId="9" xfId="0" applyFont="1" applyBorder="1" applyAlignment="1">
      <alignment horizontal="left"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8"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justify" vertical="center"/>
    </xf>
    <xf numFmtId="0" fontId="0" fillId="0" borderId="5" xfId="0" applyBorder="1"/>
    <xf numFmtId="0" fontId="0" fillId="0" borderId="6" xfId="0" applyBorder="1"/>
    <xf numFmtId="0" fontId="17" fillId="0" borderId="0" xfId="0" applyFont="1"/>
    <xf numFmtId="0" fontId="6" fillId="0" borderId="0" xfId="0" applyFont="1"/>
    <xf numFmtId="0" fontId="20" fillId="0" borderId="0" xfId="0" applyFont="1"/>
    <xf numFmtId="0" fontId="8"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49" fontId="8" fillId="0" borderId="0" xfId="0" applyNumberFormat="1" applyFont="1" applyAlignment="1">
      <alignment horizontal="center" vertical="center"/>
    </xf>
    <xf numFmtId="3" fontId="8" fillId="0" borderId="0" xfId="0" applyNumberFormat="1" applyFont="1" applyAlignment="1">
      <alignment vertical="center"/>
    </xf>
    <xf numFmtId="0" fontId="8" fillId="0" borderId="0" xfId="0" applyFont="1" applyAlignment="1">
      <alignment horizontal="left" vertical="center"/>
    </xf>
    <xf numFmtId="3" fontId="11" fillId="0" borderId="1" xfId="1" applyNumberFormat="1" applyFont="1" applyFill="1" applyBorder="1" applyAlignment="1">
      <alignment vertical="center"/>
    </xf>
    <xf numFmtId="0" fontId="12"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3" fontId="8" fillId="0" borderId="1" xfId="1" applyNumberFormat="1" applyFont="1" applyFill="1" applyBorder="1" applyAlignment="1">
      <alignment vertical="center"/>
    </xf>
    <xf numFmtId="0" fontId="22" fillId="2" borderId="0" xfId="0" applyFont="1" applyFill="1" applyAlignment="1">
      <alignment vertical="center"/>
    </xf>
    <xf numFmtId="3" fontId="22" fillId="0" borderId="1" xfId="1" applyNumberFormat="1" applyFont="1" applyFill="1" applyBorder="1" applyAlignment="1">
      <alignment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1" xfId="0" quotePrefix="1" applyNumberFormat="1" applyFont="1" applyBorder="1" applyAlignment="1">
      <alignment horizontal="center" vertical="center"/>
    </xf>
    <xf numFmtId="165" fontId="8" fillId="0" borderId="1" xfId="0" applyNumberFormat="1" applyFont="1" applyBorder="1" applyAlignment="1">
      <alignment vertical="center"/>
    </xf>
    <xf numFmtId="14" fontId="8" fillId="0" borderId="1" xfId="0" quotePrefix="1" applyNumberFormat="1" applyFont="1" applyBorder="1" applyAlignment="1">
      <alignment horizontal="center" vertical="center"/>
    </xf>
    <xf numFmtId="0" fontId="8" fillId="0" borderId="1" xfId="0" applyFont="1" applyBorder="1" applyAlignment="1">
      <alignment vertical="center" wrapText="1"/>
    </xf>
    <xf numFmtId="165" fontId="8" fillId="0" borderId="1" xfId="0" applyNumberFormat="1" applyFont="1" applyBorder="1" applyAlignment="1">
      <alignment vertical="center" wrapText="1"/>
    </xf>
    <xf numFmtId="0" fontId="8" fillId="0" borderId="1" xfId="0" applyFont="1" applyBorder="1" applyAlignment="1">
      <alignment vertical="center"/>
    </xf>
    <xf numFmtId="165" fontId="8" fillId="0" borderId="1" xfId="0" quotePrefix="1" applyNumberFormat="1" applyFont="1" applyBorder="1" applyAlignment="1">
      <alignment vertical="center"/>
    </xf>
    <xf numFmtId="165" fontId="8" fillId="0" borderId="1" xfId="0" quotePrefix="1" applyNumberFormat="1" applyFont="1" applyBorder="1" applyAlignment="1">
      <alignment vertical="center" wrapText="1"/>
    </xf>
    <xf numFmtId="0" fontId="8" fillId="0" borderId="1" xfId="0" applyFont="1" applyBorder="1" applyAlignment="1">
      <alignment horizontal="left" vertical="center" wrapText="1"/>
    </xf>
    <xf numFmtId="0" fontId="21" fillId="0" borderId="1" xfId="0" applyFont="1" applyBorder="1" applyAlignment="1">
      <alignment vertical="center" wrapText="1"/>
    </xf>
    <xf numFmtId="0" fontId="13" fillId="0" borderId="1" xfId="0" applyFont="1" applyBorder="1" applyAlignment="1">
      <alignment horizontal="center" vertical="center"/>
    </xf>
    <xf numFmtId="0" fontId="22" fillId="0" borderId="1" xfId="0" applyFont="1" applyBorder="1" applyAlignment="1">
      <alignment horizontal="center" vertical="center"/>
    </xf>
    <xf numFmtId="165" fontId="22" fillId="0" borderId="1" xfId="0" quotePrefix="1" applyNumberFormat="1" applyFont="1" applyBorder="1" applyAlignment="1">
      <alignment horizontal="center" vertical="center"/>
    </xf>
    <xf numFmtId="165" fontId="22" fillId="0" borderId="1" xfId="0" applyNumberFormat="1" applyFont="1" applyBorder="1" applyAlignment="1">
      <alignment horizontal="center" vertical="center"/>
    </xf>
    <xf numFmtId="165" fontId="22" fillId="0" borderId="1" xfId="0" quotePrefix="1" applyNumberFormat="1" applyFont="1" applyBorder="1" applyAlignment="1">
      <alignment vertical="center"/>
    </xf>
    <xf numFmtId="14" fontId="22" fillId="0" borderId="1" xfId="0" quotePrefix="1" applyNumberFormat="1" applyFont="1" applyBorder="1" applyAlignment="1">
      <alignment horizontal="center" vertical="center"/>
    </xf>
    <xf numFmtId="165" fontId="22" fillId="0" borderId="1" xfId="0" applyNumberFormat="1" applyFont="1" applyBorder="1" applyAlignment="1">
      <alignment vertical="center"/>
    </xf>
    <xf numFmtId="165" fontId="22" fillId="0" borderId="1" xfId="0" applyNumberFormat="1" applyFont="1" applyBorder="1"/>
    <xf numFmtId="165" fontId="23" fillId="0" borderId="1" xfId="0" applyNumberFormat="1" applyFont="1" applyBorder="1" applyAlignment="1">
      <alignment vertical="center"/>
    </xf>
    <xf numFmtId="0" fontId="8" fillId="0" borderId="1" xfId="0" applyFont="1" applyBorder="1" applyAlignment="1">
      <alignment horizontal="left" vertical="center"/>
    </xf>
    <xf numFmtId="41" fontId="6" fillId="0" borderId="2" xfId="2" applyFont="1" applyFill="1" applyBorder="1" applyAlignment="1">
      <alignment horizontal="center" vertical="center"/>
    </xf>
    <xf numFmtId="41" fontId="6" fillId="0" borderId="2" xfId="2" applyFont="1" applyFill="1" applyBorder="1" applyAlignment="1">
      <alignment vertical="center"/>
    </xf>
    <xf numFmtId="0" fontId="29" fillId="0" borderId="0" xfId="0" applyFont="1" applyAlignment="1">
      <alignment vertical="center"/>
    </xf>
    <xf numFmtId="49" fontId="30" fillId="0" borderId="1" xfId="0" quotePrefix="1" applyNumberFormat="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1" fontId="5" fillId="0" borderId="1" xfId="2" applyFont="1" applyFill="1" applyBorder="1" applyAlignment="1">
      <alignment vertical="center" wrapText="1"/>
    </xf>
    <xf numFmtId="49" fontId="31" fillId="0" borderId="1" xfId="0" quotePrefix="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41" fontId="5" fillId="0" borderId="1" xfId="2" applyFont="1" applyFill="1" applyBorder="1" applyAlignment="1">
      <alignment horizontal="center" vertical="center" wrapText="1"/>
    </xf>
    <xf numFmtId="0" fontId="24" fillId="0" borderId="0" xfId="0" applyFont="1"/>
    <xf numFmtId="0" fontId="26" fillId="0" borderId="1" xfId="0" applyFont="1" applyBorder="1" applyAlignment="1">
      <alignment horizontal="center" vertical="center" wrapText="1"/>
    </xf>
    <xf numFmtId="0" fontId="25" fillId="0" borderId="0" xfId="0" applyFont="1"/>
    <xf numFmtId="0" fontId="5" fillId="0" borderId="1" xfId="0" applyFont="1" applyBorder="1" applyAlignment="1">
      <alignment horizontal="left" vertical="center" wrapText="1" indent="2"/>
    </xf>
    <xf numFmtId="41" fontId="5" fillId="0" borderId="0" xfId="2" applyFont="1" applyFill="1" applyAlignment="1">
      <alignment wrapText="1"/>
    </xf>
    <xf numFmtId="49" fontId="5" fillId="0" borderId="0" xfId="0" applyNumberFormat="1"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49" fontId="27" fillId="5" borderId="1"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41" fontId="27" fillId="5" borderId="1" xfId="2" applyFont="1" applyFill="1" applyBorder="1" applyAlignment="1">
      <alignment horizontal="center" vertical="center" wrapText="1"/>
    </xf>
    <xf numFmtId="0" fontId="5" fillId="0" borderId="0" xfId="0" applyFont="1" applyAlignment="1">
      <alignment vertical="center"/>
    </xf>
    <xf numFmtId="14" fontId="22" fillId="0" borderId="1" xfId="0" applyNumberFormat="1" applyFont="1" applyBorder="1" applyAlignment="1">
      <alignment horizontal="center" vertical="center"/>
    </xf>
    <xf numFmtId="0" fontId="22" fillId="0" borderId="1" xfId="0" applyFont="1" applyBorder="1" applyAlignment="1">
      <alignment horizontal="left" vertical="center"/>
    </xf>
    <xf numFmtId="0" fontId="22" fillId="0" borderId="0" xfId="0" applyFont="1" applyAlignment="1">
      <alignment vertical="center"/>
    </xf>
    <xf numFmtId="41" fontId="6" fillId="5" borderId="1" xfId="2" applyFont="1" applyFill="1" applyBorder="1" applyAlignment="1">
      <alignment vertical="center" wrapText="1"/>
    </xf>
    <xf numFmtId="165" fontId="8" fillId="0" borderId="1" xfId="0" applyNumberFormat="1" applyFont="1" applyBorder="1"/>
    <xf numFmtId="0" fontId="8" fillId="2" borderId="0" xfId="0" applyFont="1" applyFill="1" applyAlignment="1">
      <alignment vertical="center"/>
    </xf>
    <xf numFmtId="49" fontId="32" fillId="0" borderId="1" xfId="0" quotePrefix="1" applyNumberFormat="1" applyFont="1" applyBorder="1" applyAlignment="1">
      <alignment horizontal="center" vertical="center" wrapText="1"/>
    </xf>
    <xf numFmtId="49" fontId="33" fillId="0" borderId="1" xfId="0" quotePrefix="1"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0" fontId="4" fillId="0" borderId="0" xfId="0" applyFont="1"/>
    <xf numFmtId="0" fontId="3" fillId="0" borderId="0" xfId="0" quotePrefix="1" applyFont="1"/>
    <xf numFmtId="0" fontId="4" fillId="0" borderId="0" xfId="0" applyFont="1" applyAlignment="1">
      <alignment horizontal="center" vertical="center"/>
    </xf>
    <xf numFmtId="0" fontId="26" fillId="0" borderId="0" xfId="0" applyFont="1"/>
    <xf numFmtId="0" fontId="34" fillId="0" borderId="0" xfId="0" applyFont="1" applyAlignment="1">
      <alignment horizontal="left" vertical="center"/>
    </xf>
    <xf numFmtId="0" fontId="15" fillId="0" borderId="15" xfId="0" applyFont="1" applyBorder="1" applyAlignment="1">
      <alignment horizontal="left" vertical="center"/>
    </xf>
    <xf numFmtId="0" fontId="15" fillId="0" borderId="15" xfId="0" applyFont="1" applyBorder="1"/>
    <xf numFmtId="0" fontId="15" fillId="0" borderId="16" xfId="0" applyFont="1" applyBorder="1"/>
    <xf numFmtId="0" fontId="15" fillId="0" borderId="17" xfId="0" applyFont="1" applyBorder="1"/>
    <xf numFmtId="0" fontId="37" fillId="0" borderId="0" xfId="0" applyFont="1"/>
    <xf numFmtId="0" fontId="0" fillId="0" borderId="19" xfId="0" applyBorder="1"/>
    <xf numFmtId="0" fontId="37" fillId="0" borderId="0" xfId="0" applyFont="1" applyAlignment="1">
      <alignment vertical="center"/>
    </xf>
    <xf numFmtId="0" fontId="15" fillId="0" borderId="0" xfId="0" applyFont="1" applyAlignment="1">
      <alignment vertical="center"/>
    </xf>
    <xf numFmtId="0" fontId="0" fillId="0" borderId="20" xfId="0" applyBorder="1"/>
    <xf numFmtId="0" fontId="0" fillId="0" borderId="0" xfId="0" applyAlignment="1">
      <alignment horizontal="left" vertical="center" indent="15"/>
    </xf>
    <xf numFmtId="0" fontId="4" fillId="0" borderId="0" xfId="0" applyFont="1" applyAlignment="1">
      <alignment horizontal="left" vertical="center" indent="15"/>
    </xf>
    <xf numFmtId="0" fontId="3" fillId="0" borderId="20"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0" xfId="0" applyFont="1" applyAlignment="1">
      <alignment horizontal="justify" vertical="center"/>
    </xf>
    <xf numFmtId="0" fontId="19" fillId="0" borderId="0" xfId="0" applyFont="1" applyAlignment="1">
      <alignment horizontal="center" vertical="center"/>
    </xf>
    <xf numFmtId="0" fontId="8" fillId="6" borderId="1" xfId="0" applyFont="1" applyFill="1" applyBorder="1" applyAlignment="1">
      <alignment horizontal="center" vertical="center"/>
    </xf>
    <xf numFmtId="14" fontId="8" fillId="6"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xf>
    <xf numFmtId="165" fontId="8" fillId="6" borderId="1" xfId="0" quotePrefix="1" applyNumberFormat="1" applyFont="1" applyFill="1" applyBorder="1" applyAlignment="1">
      <alignment horizontal="center" vertical="center"/>
    </xf>
    <xf numFmtId="165" fontId="8" fillId="6" borderId="1" xfId="0" quotePrefix="1" applyNumberFormat="1" applyFont="1" applyFill="1" applyBorder="1" applyAlignment="1">
      <alignment vertical="center"/>
    </xf>
    <xf numFmtId="14" fontId="8" fillId="6" borderId="1" xfId="0" quotePrefix="1" applyNumberFormat="1" applyFont="1" applyFill="1" applyBorder="1" applyAlignment="1">
      <alignment horizontal="center" vertical="center"/>
    </xf>
    <xf numFmtId="165" fontId="8" fillId="6" borderId="1" xfId="0" applyNumberFormat="1" applyFont="1" applyFill="1" applyBorder="1" applyAlignment="1">
      <alignment vertical="center"/>
    </xf>
    <xf numFmtId="3" fontId="8" fillId="6" borderId="1" xfId="1" applyNumberFormat="1" applyFont="1" applyFill="1" applyBorder="1" applyAlignment="1">
      <alignment vertical="center"/>
    </xf>
    <xf numFmtId="166" fontId="8" fillId="0" borderId="0" xfId="1" applyNumberFormat="1" applyFont="1" applyAlignment="1">
      <alignment horizontal="center" vertical="center"/>
    </xf>
    <xf numFmtId="49" fontId="32" fillId="2" borderId="1" xfId="0" applyNumberFormat="1" applyFont="1" applyFill="1" applyBorder="1" applyAlignment="1">
      <alignment horizontal="center" vertical="center" wrapText="1"/>
    </xf>
    <xf numFmtId="166" fontId="7" fillId="0" borderId="1" xfId="1" applyNumberFormat="1" applyFont="1" applyBorder="1" applyAlignment="1">
      <alignment horizontal="center"/>
    </xf>
    <xf numFmtId="0" fontId="38" fillId="0" borderId="1" xfId="0" applyFont="1" applyBorder="1" applyAlignment="1">
      <alignment horizontal="center" vertical="center"/>
    </xf>
    <xf numFmtId="0" fontId="3" fillId="0" borderId="0" xfId="0" applyFont="1" applyAlignment="1">
      <alignment horizontal="left" vertical="center" indent="15"/>
    </xf>
    <xf numFmtId="0" fontId="4" fillId="0" borderId="20" xfId="0" applyFont="1" applyBorder="1" applyAlignment="1">
      <alignment horizontal="justify" vertical="center" wrapText="1"/>
    </xf>
    <xf numFmtId="0" fontId="18" fillId="0" borderId="0" xfId="0" applyFont="1" applyAlignment="1">
      <alignment horizontal="justify" vertical="center"/>
    </xf>
    <xf numFmtId="0" fontId="4" fillId="0" borderId="22" xfId="0" applyFont="1" applyBorder="1" applyAlignment="1">
      <alignment horizontal="left" vertical="center" wrapText="1"/>
    </xf>
    <xf numFmtId="0" fontId="3" fillId="0" borderId="22" xfId="0" applyFont="1" applyBorder="1" applyAlignment="1">
      <alignment horizontal="left" vertical="center" wrapText="1"/>
    </xf>
    <xf numFmtId="0" fontId="0" fillId="0" borderId="0" xfId="0" applyAlignment="1">
      <alignment horizontal="center"/>
    </xf>
    <xf numFmtId="0" fontId="4" fillId="0" borderId="0" xfId="0" applyFont="1" applyAlignment="1">
      <alignment vertical="center"/>
    </xf>
    <xf numFmtId="0" fontId="19" fillId="0" borderId="0" xfId="0" applyFont="1" applyAlignment="1">
      <alignment horizontal="justify" vertical="center"/>
    </xf>
    <xf numFmtId="0" fontId="3" fillId="0" borderId="11" xfId="0" applyFont="1" applyBorder="1" applyAlignment="1">
      <alignment horizontal="left" vertical="center"/>
    </xf>
    <xf numFmtId="0" fontId="3" fillId="2" borderId="0" xfId="0" applyFont="1" applyFill="1"/>
    <xf numFmtId="0" fontId="5" fillId="0" borderId="0" xfId="0" applyFont="1" applyAlignment="1">
      <alignment horizontal="left"/>
    </xf>
    <xf numFmtId="0" fontId="5" fillId="0" borderId="0" xfId="0" applyFont="1" applyAlignment="1">
      <alignment horizontal="center"/>
    </xf>
    <xf numFmtId="0" fontId="0" fillId="0" borderId="0" xfId="0" applyAlignment="1">
      <alignment horizontal="left"/>
    </xf>
    <xf numFmtId="0" fontId="38" fillId="0" borderId="0" xfId="0" applyFont="1" applyAlignment="1">
      <alignment horizontal="center" vertical="center"/>
    </xf>
    <xf numFmtId="0" fontId="38" fillId="0" borderId="0" xfId="0" applyFont="1" applyAlignment="1">
      <alignment horizontal="left" vertical="center"/>
    </xf>
    <xf numFmtId="0" fontId="41" fillId="0" borderId="0" xfId="0" applyFont="1"/>
    <xf numFmtId="0" fontId="42" fillId="0" borderId="1" xfId="0" applyFont="1" applyBorder="1" applyAlignment="1">
      <alignment horizontal="left" vertical="center"/>
    </xf>
    <xf numFmtId="0" fontId="38" fillId="8" borderId="1" xfId="0" applyFont="1" applyFill="1" applyBorder="1" applyAlignment="1">
      <alignment horizontal="center" vertical="center" wrapText="1"/>
    </xf>
    <xf numFmtId="0" fontId="41" fillId="0" borderId="1" xfId="0" applyFont="1" applyBorder="1"/>
    <xf numFmtId="166" fontId="41" fillId="0" borderId="1" xfId="1" applyNumberFormat="1" applyFont="1" applyBorder="1"/>
    <xf numFmtId="0" fontId="38" fillId="3" borderId="1" xfId="0" quotePrefix="1" applyFont="1" applyFill="1" applyBorder="1" applyAlignment="1">
      <alignment horizontal="center"/>
    </xf>
    <xf numFmtId="0" fontId="38" fillId="3" borderId="1" xfId="0" quotePrefix="1" applyFont="1" applyFill="1" applyBorder="1" applyAlignment="1">
      <alignment horizontal="left"/>
    </xf>
    <xf numFmtId="0" fontId="0" fillId="0" borderId="1" xfId="0" applyBorder="1"/>
    <xf numFmtId="0" fontId="20" fillId="0" borderId="0" xfId="0" applyFont="1" applyAlignment="1">
      <alignment horizontal="center"/>
    </xf>
    <xf numFmtId="14" fontId="5" fillId="0" borderId="0" xfId="0" applyNumberFormat="1" applyFont="1"/>
    <xf numFmtId="14" fontId="38" fillId="0" borderId="0" xfId="0" applyNumberFormat="1" applyFont="1" applyAlignment="1">
      <alignment horizontal="center" vertical="center"/>
    </xf>
    <xf numFmtId="14" fontId="38" fillId="8" borderId="1" xfId="0" applyNumberFormat="1" applyFont="1" applyFill="1" applyBorder="1" applyAlignment="1">
      <alignment horizontal="center" vertical="center" wrapText="1"/>
    </xf>
    <xf numFmtId="14" fontId="38" fillId="3" borderId="1" xfId="0" quotePrefix="1" applyNumberFormat="1" applyFont="1" applyFill="1" applyBorder="1" applyAlignment="1">
      <alignment horizontal="center"/>
    </xf>
    <xf numFmtId="14" fontId="0" fillId="0" borderId="0" xfId="0" applyNumberFormat="1"/>
    <xf numFmtId="166" fontId="3" fillId="0" borderId="0" xfId="1" applyNumberFormat="1" applyFont="1"/>
    <xf numFmtId="0" fontId="3" fillId="0" borderId="22" xfId="0" applyFont="1" applyBorder="1" applyAlignment="1">
      <alignment horizontal="center" vertical="center" wrapText="1"/>
    </xf>
    <xf numFmtId="166" fontId="3" fillId="0" borderId="20" xfId="1" applyNumberFormat="1" applyFont="1" applyBorder="1" applyAlignment="1">
      <alignment horizontal="justify" vertical="center" wrapText="1"/>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4" fillId="0" borderId="9" xfId="0" applyFont="1" applyBorder="1" applyAlignment="1">
      <alignment horizontal="center" vertical="center"/>
    </xf>
    <xf numFmtId="166" fontId="4" fillId="0" borderId="20" xfId="1" applyNumberFormat="1" applyFont="1" applyBorder="1" applyAlignment="1">
      <alignment horizontal="justify" vertical="center" wrapText="1"/>
    </xf>
    <xf numFmtId="165" fontId="8" fillId="6" borderId="1" xfId="0" applyNumberFormat="1" applyFont="1" applyFill="1" applyBorder="1" applyAlignment="1">
      <alignment vertical="center" wrapText="1"/>
    </xf>
    <xf numFmtId="3" fontId="8" fillId="2" borderId="1" xfId="1" applyNumberFormat="1" applyFont="1" applyFill="1" applyBorder="1" applyAlignment="1">
      <alignment vertical="center"/>
    </xf>
    <xf numFmtId="166" fontId="42" fillId="0" borderId="1" xfId="1" applyNumberFormat="1" applyFont="1" applyBorder="1" applyAlignment="1">
      <alignment horizontal="left" vertical="center"/>
    </xf>
    <xf numFmtId="166" fontId="7" fillId="0" borderId="1" xfId="1" applyNumberFormat="1" applyFont="1" applyBorder="1" applyAlignment="1">
      <alignment horizontal="left"/>
    </xf>
    <xf numFmtId="166" fontId="7" fillId="2" borderId="1" xfId="1" applyNumberFormat="1" applyFont="1" applyFill="1" applyBorder="1" applyAlignment="1">
      <alignment horizontal="center"/>
    </xf>
    <xf numFmtId="0" fontId="5" fillId="0" borderId="0" xfId="0" applyFont="1" applyAlignment="1">
      <alignment horizontal="center" vertical="center"/>
    </xf>
    <xf numFmtId="0" fontId="44" fillId="0" borderId="0" xfId="0" applyFont="1" applyAlignment="1">
      <alignment horizontal="left" vertical="center"/>
    </xf>
    <xf numFmtId="0" fontId="6" fillId="9" borderId="1" xfId="0" applyFont="1" applyFill="1" applyBorder="1" applyAlignment="1">
      <alignment horizontal="center" vertical="center" wrapText="1"/>
    </xf>
    <xf numFmtId="0" fontId="47" fillId="10" borderId="25" xfId="0" applyFont="1" applyFill="1" applyBorder="1" applyAlignment="1">
      <alignment vertical="center" wrapText="1"/>
    </xf>
    <xf numFmtId="0" fontId="6" fillId="11" borderId="25"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4" fillId="0" borderId="1" xfId="4" applyFont="1" applyFill="1" applyBorder="1" applyAlignment="1">
      <alignment horizontal="center" vertical="center" wrapText="1"/>
    </xf>
    <xf numFmtId="0" fontId="5" fillId="0" borderId="1" xfId="0" quotePrefix="1" applyFont="1" applyBorder="1" applyAlignment="1">
      <alignment horizontal="left" vertical="center" wrapText="1"/>
    </xf>
    <xf numFmtId="164" fontId="25" fillId="0" borderId="2" xfId="4"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4" applyFont="1" applyFill="1" applyBorder="1" applyAlignment="1">
      <alignment horizontal="center" vertical="center" wrapText="1"/>
    </xf>
    <xf numFmtId="164" fontId="25" fillId="0" borderId="1" xfId="4" applyFont="1" applyFill="1" applyBorder="1" applyAlignment="1">
      <alignment horizontal="center" vertical="center" wrapText="1"/>
    </xf>
    <xf numFmtId="165" fontId="5" fillId="0" borderId="1" xfId="0" applyNumberFormat="1" applyFont="1" applyBorder="1" applyAlignment="1" applyProtection="1">
      <alignment horizontal="center"/>
      <protection hidden="1"/>
    </xf>
    <xf numFmtId="164" fontId="6" fillId="0" borderId="1" xfId="0" applyNumberFormat="1" applyFont="1" applyBorder="1" applyAlignment="1">
      <alignment horizontal="center" vertical="center"/>
    </xf>
    <xf numFmtId="165" fontId="5" fillId="0" borderId="1" xfId="0" applyNumberFormat="1" applyFont="1" applyBorder="1" applyAlignment="1" applyProtection="1">
      <alignment horizontal="center" vertical="center"/>
      <protection hidden="1"/>
    </xf>
    <xf numFmtId="49" fontId="32" fillId="6" borderId="1" xfId="0" quotePrefix="1" applyNumberFormat="1" applyFont="1" applyFill="1" applyBorder="1" applyAlignment="1">
      <alignment horizontal="center" vertical="center" wrapText="1"/>
    </xf>
    <xf numFmtId="0" fontId="20" fillId="0" borderId="0" xfId="0" applyFont="1" applyAlignment="1">
      <alignment horizontal="center"/>
    </xf>
    <xf numFmtId="0" fontId="36" fillId="2" borderId="13" xfId="0" applyFont="1" applyFill="1" applyBorder="1" applyAlignment="1">
      <alignment horizontal="center" vertical="center"/>
    </xf>
    <xf numFmtId="0" fontId="36" fillId="2" borderId="14" xfId="0" applyFont="1" applyFill="1" applyBorder="1" applyAlignment="1">
      <alignment horizontal="center" vertical="center"/>
    </xf>
    <xf numFmtId="0" fontId="36" fillId="2" borderId="18" xfId="0" applyFont="1" applyFill="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center" vertical="center"/>
    </xf>
    <xf numFmtId="0" fontId="39"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10" fillId="0" borderId="1" xfId="0" applyNumberFormat="1" applyFont="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7" fillId="0" borderId="5" xfId="0" applyFont="1" applyBorder="1" applyAlignment="1">
      <alignment horizontal="center" vertical="center"/>
    </xf>
    <xf numFmtId="0" fontId="5" fillId="0" borderId="0" xfId="0" applyFont="1" applyAlignment="1">
      <alignment horizontal="center"/>
    </xf>
    <xf numFmtId="0" fontId="38" fillId="8" borderId="1" xfId="0" applyFont="1" applyFill="1" applyBorder="1" applyAlignment="1">
      <alignment horizontal="center" vertical="center" wrapText="1"/>
    </xf>
    <xf numFmtId="0" fontId="43" fillId="0" borderId="25" xfId="0" applyFont="1" applyBorder="1" applyAlignment="1">
      <alignment horizontal="left"/>
    </xf>
    <xf numFmtId="0" fontId="43" fillId="0" borderId="3" xfId="0" applyFont="1" applyBorder="1" applyAlignment="1">
      <alignment horizontal="left"/>
    </xf>
    <xf numFmtId="0" fontId="43" fillId="0" borderId="4" xfId="0" applyFont="1" applyBorder="1" applyAlignment="1">
      <alignment horizontal="left"/>
    </xf>
    <xf numFmtId="0" fontId="6" fillId="0" borderId="0" xfId="0" applyFont="1" applyAlignment="1">
      <alignment horizontal="center"/>
    </xf>
    <xf numFmtId="0" fontId="40" fillId="7" borderId="0" xfId="0" applyFont="1" applyFill="1" applyAlignment="1">
      <alignment horizontal="center" vertical="center"/>
    </xf>
    <xf numFmtId="14" fontId="38" fillId="8" borderId="1" xfId="0" applyNumberFormat="1" applyFont="1" applyFill="1" applyBorder="1" applyAlignment="1">
      <alignment horizontal="center" vertical="center" wrapText="1"/>
    </xf>
    <xf numFmtId="0" fontId="38" fillId="8" borderId="2" xfId="0" applyFont="1" applyFill="1" applyBorder="1" applyAlignment="1">
      <alignment horizontal="left" vertical="center" wrapText="1"/>
    </xf>
    <xf numFmtId="0" fontId="38" fillId="8" borderId="12" xfId="0" applyFont="1" applyFill="1" applyBorder="1" applyAlignment="1">
      <alignment horizontal="left" vertical="center" wrapText="1"/>
    </xf>
    <xf numFmtId="0" fontId="38" fillId="8" borderId="2" xfId="0" applyFont="1" applyFill="1" applyBorder="1" applyAlignment="1">
      <alignment horizontal="center" vertical="center" wrapText="1"/>
    </xf>
    <xf numFmtId="0" fontId="38" fillId="8" borderId="12" xfId="0" applyFont="1" applyFill="1" applyBorder="1" applyAlignment="1">
      <alignment horizontal="center" vertical="center" wrapText="1"/>
    </xf>
    <xf numFmtId="0" fontId="4" fillId="0" borderId="0" xfId="0" applyFont="1" applyAlignment="1">
      <alignment horizontal="center" vertical="center" wrapText="1"/>
    </xf>
    <xf numFmtId="0" fontId="25" fillId="0" borderId="0" xfId="0" applyFont="1" applyAlignment="1">
      <alignment horizontal="left" vertical="center" wrapText="1"/>
    </xf>
    <xf numFmtId="0" fontId="6" fillId="0" borderId="25" xfId="0" applyFont="1" applyBorder="1" applyAlignment="1">
      <alignment horizontal="center"/>
    </xf>
    <xf numFmtId="0" fontId="6" fillId="0" borderId="4" xfId="0" applyFont="1" applyBorder="1" applyAlignment="1">
      <alignment horizontal="center"/>
    </xf>
    <xf numFmtId="166" fontId="3" fillId="2" borderId="20" xfId="1" applyNumberFormat="1" applyFont="1" applyFill="1" applyBorder="1" applyAlignment="1">
      <alignment horizontal="justify" vertical="center" wrapText="1"/>
    </xf>
  </cellXfs>
  <cellStyles count="5">
    <cellStyle name="Comma" xfId="1" builtinId="3"/>
    <cellStyle name="Comma [0]" xfId="2" builtinId="6"/>
    <cellStyle name="Comma 3" xfId="4" xr:uid="{76CC7817-6B0D-462F-BB4C-B07D33542068}"/>
    <cellStyle name="Normal" xfId="0" builtinId="0"/>
    <cellStyle name="Normal 2" xfId="3" xr:uid="{2697143A-38E7-45AF-9EA9-13530633D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320040</xdr:colOff>
      <xdr:row>22</xdr:row>
      <xdr:rowOff>22860</xdr:rowOff>
    </xdr:from>
    <xdr:to>
      <xdr:col>8</xdr:col>
      <xdr:colOff>228600</xdr:colOff>
      <xdr:row>25</xdr:row>
      <xdr:rowOff>205740</xdr:rowOff>
    </xdr:to>
    <xdr:sp macro="" textlink="">
      <xdr:nvSpPr>
        <xdr:cNvPr id="1025" name="Text Box 1">
          <a:extLst>
            <a:ext uri="{FF2B5EF4-FFF2-40B4-BE49-F238E27FC236}">
              <a16:creationId xmlns:a16="http://schemas.microsoft.com/office/drawing/2014/main" id="{0C18E2CD-53B1-87C6-3200-EFB85057C90A}"/>
            </a:ext>
          </a:extLst>
        </xdr:cNvPr>
        <xdr:cNvSpPr txBox="1">
          <a:spLocks noChangeArrowheads="1"/>
        </xdr:cNvSpPr>
      </xdr:nvSpPr>
      <xdr:spPr bwMode="auto">
        <a:xfrm>
          <a:off x="6377940" y="453390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Nợ:</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Có:</a:t>
          </a:r>
        </a:p>
      </xdr:txBody>
    </xdr:sp>
    <xdr:clientData/>
  </xdr:twoCellAnchor>
  <xdr:twoCellAnchor>
    <xdr:from>
      <xdr:col>6</xdr:col>
      <xdr:colOff>723900</xdr:colOff>
      <xdr:row>19</xdr:row>
      <xdr:rowOff>22860</xdr:rowOff>
    </xdr:from>
    <xdr:to>
      <xdr:col>8</xdr:col>
      <xdr:colOff>754380</xdr:colOff>
      <xdr:row>22</xdr:row>
      <xdr:rowOff>38100</xdr:rowOff>
    </xdr:to>
    <xdr:sp macro="" textlink="">
      <xdr:nvSpPr>
        <xdr:cNvPr id="1026" name="Text Box 2">
          <a:extLst>
            <a:ext uri="{FF2B5EF4-FFF2-40B4-BE49-F238E27FC236}">
              <a16:creationId xmlns:a16="http://schemas.microsoft.com/office/drawing/2014/main" id="{7CA91516-167B-D1E7-E8FB-069F97174D4C}"/>
            </a:ext>
          </a:extLst>
        </xdr:cNvPr>
        <xdr:cNvSpPr txBox="1">
          <a:spLocks noChangeArrowheads="1"/>
        </xdr:cNvSpPr>
      </xdr:nvSpPr>
      <xdr:spPr bwMode="auto">
        <a:xfrm>
          <a:off x="6781800" y="3939540"/>
          <a:ext cx="17602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01-VT</a:t>
          </a:r>
          <a:endParaRPr lang="en-US" sz="1100" b="0" i="0" u="none" strike="noStrike" baseline="0">
            <a:solidFill>
              <a:srgbClr val="000000"/>
            </a:solidFill>
            <a:latin typeface="Calibri"/>
            <a:ea typeface="Calibri"/>
            <a:cs typeface="Calibri"/>
          </a:endParaRPr>
        </a:p>
        <a:p>
          <a:pPr algn="l" rtl="0">
            <a:defRPr sz="1000"/>
          </a:pPr>
          <a:r>
            <a:rPr lang="en-US" sz="1000" b="0" i="0" u="none" strike="noStrike" baseline="0">
              <a:solidFill>
                <a:srgbClr val="000000"/>
              </a:solidFill>
              <a:latin typeface="Times New Roman"/>
              <a:cs typeface="Times New Roman"/>
            </a:rPr>
            <a:t>TT 200/2014/TT-BTC ngày 22/12/2014 của Bộ Tài Chính</a:t>
          </a:r>
        </a:p>
      </xdr:txBody>
    </xdr:sp>
    <xdr:clientData/>
  </xdr:twoCellAnchor>
  <xdr:twoCellAnchor>
    <xdr:from>
      <xdr:col>6</xdr:col>
      <xdr:colOff>320040</xdr:colOff>
      <xdr:row>22</xdr:row>
      <xdr:rowOff>22860</xdr:rowOff>
    </xdr:from>
    <xdr:to>
      <xdr:col>8</xdr:col>
      <xdr:colOff>228600</xdr:colOff>
      <xdr:row>25</xdr:row>
      <xdr:rowOff>205740</xdr:rowOff>
    </xdr:to>
    <xdr:sp macro="" textlink="">
      <xdr:nvSpPr>
        <xdr:cNvPr id="2" name="Text Box 1">
          <a:extLst>
            <a:ext uri="{FF2B5EF4-FFF2-40B4-BE49-F238E27FC236}">
              <a16:creationId xmlns:a16="http://schemas.microsoft.com/office/drawing/2014/main" id="{BB9234DB-506C-479C-B277-CAE9D012170C}"/>
            </a:ext>
          </a:extLst>
        </xdr:cNvPr>
        <xdr:cNvSpPr txBox="1">
          <a:spLocks noChangeArrowheads="1"/>
        </xdr:cNvSpPr>
      </xdr:nvSpPr>
      <xdr:spPr bwMode="auto">
        <a:xfrm>
          <a:off x="6560820" y="457962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Nợ: 152102/1331</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Có: 331103</a:t>
          </a:r>
        </a:p>
      </xdr:txBody>
    </xdr:sp>
    <xdr:clientData/>
  </xdr:twoCellAnchor>
  <xdr:twoCellAnchor>
    <xdr:from>
      <xdr:col>6</xdr:col>
      <xdr:colOff>723900</xdr:colOff>
      <xdr:row>19</xdr:row>
      <xdr:rowOff>22860</xdr:rowOff>
    </xdr:from>
    <xdr:to>
      <xdr:col>8</xdr:col>
      <xdr:colOff>754380</xdr:colOff>
      <xdr:row>22</xdr:row>
      <xdr:rowOff>38100</xdr:rowOff>
    </xdr:to>
    <xdr:sp macro="" textlink="">
      <xdr:nvSpPr>
        <xdr:cNvPr id="3" name="Text Box 2">
          <a:extLst>
            <a:ext uri="{FF2B5EF4-FFF2-40B4-BE49-F238E27FC236}">
              <a16:creationId xmlns:a16="http://schemas.microsoft.com/office/drawing/2014/main" id="{30BD6458-F215-4C14-8719-BB288B3DB921}"/>
            </a:ext>
          </a:extLst>
        </xdr:cNvPr>
        <xdr:cNvSpPr txBox="1">
          <a:spLocks noChangeArrowheads="1"/>
        </xdr:cNvSpPr>
      </xdr:nvSpPr>
      <xdr:spPr bwMode="auto">
        <a:xfrm>
          <a:off x="6964680" y="3939540"/>
          <a:ext cx="176022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01-VT</a:t>
          </a:r>
          <a:endParaRPr lang="en-US" sz="1100" b="0" i="0" u="none" strike="noStrike" baseline="0">
            <a:solidFill>
              <a:srgbClr val="000000"/>
            </a:solidFill>
            <a:latin typeface="Calibri"/>
            <a:ea typeface="Calibri"/>
            <a:cs typeface="Calibri"/>
          </a:endParaRPr>
        </a:p>
        <a:p>
          <a:pPr algn="l" rtl="0">
            <a:defRPr sz="1000"/>
          </a:pPr>
          <a:r>
            <a:rPr lang="en-US" sz="1000" b="0" i="0" u="none" strike="noStrike" baseline="0">
              <a:solidFill>
                <a:srgbClr val="000000"/>
              </a:solidFill>
              <a:latin typeface="Times New Roman"/>
              <a:cs typeface="Times New Roman"/>
            </a:rPr>
            <a:t>TT 200/2014/TT-BTC ngày 22/12/2014 của Bộ Tài Chính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17</xdr:row>
      <xdr:rowOff>91440</xdr:rowOff>
    </xdr:from>
    <xdr:to>
      <xdr:col>5</xdr:col>
      <xdr:colOff>952500</xdr:colOff>
      <xdr:row>21</xdr:row>
      <xdr:rowOff>22860</xdr:rowOff>
    </xdr:to>
    <xdr:sp macro="" textlink="">
      <xdr:nvSpPr>
        <xdr:cNvPr id="2049" name="Text Box 1">
          <a:extLst>
            <a:ext uri="{FF2B5EF4-FFF2-40B4-BE49-F238E27FC236}">
              <a16:creationId xmlns:a16="http://schemas.microsoft.com/office/drawing/2014/main" id="{73FE3694-C984-EB71-6BCD-FA6750205D92}"/>
            </a:ext>
          </a:extLst>
        </xdr:cNvPr>
        <xdr:cNvSpPr txBox="1">
          <a:spLocks noChangeArrowheads="1"/>
        </xdr:cNvSpPr>
      </xdr:nvSpPr>
      <xdr:spPr bwMode="auto">
        <a:xfrm>
          <a:off x="5044440" y="3726180"/>
          <a:ext cx="196596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02-TT</a:t>
          </a:r>
        </a:p>
        <a:p>
          <a:pPr algn="l" rtl="0">
            <a:defRPr sz="1000"/>
          </a:pPr>
          <a:r>
            <a:rPr lang="en-US" sz="1000" b="0" i="0" u="none" strike="noStrike" baseline="0">
              <a:solidFill>
                <a:srgbClr val="000000"/>
              </a:solidFill>
              <a:latin typeface="Times New Roman"/>
              <a:cs typeface="Times New Roman"/>
            </a:rPr>
            <a:t>(Theo TT 200/2014/TT-BTC ngày 22/12/2014 của Bộ Tài Chính</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144780</xdr:colOff>
      <xdr:row>20</xdr:row>
      <xdr:rowOff>167640</xdr:rowOff>
    </xdr:from>
    <xdr:to>
      <xdr:col>5</xdr:col>
      <xdr:colOff>502920</xdr:colOff>
      <xdr:row>24</xdr:row>
      <xdr:rowOff>167640</xdr:rowOff>
    </xdr:to>
    <xdr:sp macro="" textlink="">
      <xdr:nvSpPr>
        <xdr:cNvPr id="3" name="Text Box 4">
          <a:extLst>
            <a:ext uri="{FF2B5EF4-FFF2-40B4-BE49-F238E27FC236}">
              <a16:creationId xmlns:a16="http://schemas.microsoft.com/office/drawing/2014/main" id="{E0C0EDBE-5A7A-4A72-A34E-15A33EF51728}"/>
            </a:ext>
          </a:extLst>
        </xdr:cNvPr>
        <xdr:cNvSpPr txBox="1">
          <a:spLocks noChangeArrowheads="1"/>
        </xdr:cNvSpPr>
      </xdr:nvSpPr>
      <xdr:spPr bwMode="auto">
        <a:xfrm>
          <a:off x="4922520" y="443484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 PC04</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 </a:t>
          </a:r>
          <a:r>
            <a:rPr lang="en-US" sz="1200" b="1" i="0" baseline="0">
              <a:effectLst/>
              <a:latin typeface="Times New Roman" panose="02020603050405020304" pitchFamily="18" charset="0"/>
              <a:ea typeface="+mn-ea"/>
              <a:cs typeface="Times New Roman" panose="02020603050405020304" pitchFamily="18" charset="0"/>
            </a:rPr>
            <a:t>152102</a:t>
          </a:r>
          <a:r>
            <a:rPr lang="en-US" sz="1200" b="1" i="0" u="none" strike="noStrike" baseline="0">
              <a:solidFill>
                <a:srgbClr val="000000"/>
              </a:solidFill>
              <a:latin typeface="Times New Roman" panose="02020603050405020304" pitchFamily="18" charset="0"/>
              <a:cs typeface="Times New Roman" panose="02020603050405020304" pitchFamily="18" charset="0"/>
            </a:rPr>
            <a:t>/1331</a:t>
          </a:r>
          <a:endParaRPr lang="en-US" sz="1200" b="0" i="0" u="none" strike="noStrike" baseline="0">
            <a:solidFill>
              <a:srgbClr val="000000"/>
            </a:solidFill>
            <a:latin typeface="Times New Roman" panose="02020603050405020304" pitchFamily="18" charset="0"/>
            <a:ea typeface="Calibri"/>
            <a:cs typeface="Times New Roman" panose="02020603050405020304" pitchFamily="18" charset="0"/>
          </a:endParaRPr>
        </a:p>
        <a:p>
          <a:pPr algn="l" rtl="0">
            <a:defRPr sz="1000"/>
          </a:pPr>
          <a:r>
            <a:rPr lang="en-US" sz="1200" b="1" i="0" u="none" strike="noStrike" baseline="0">
              <a:solidFill>
                <a:srgbClr val="000000"/>
              </a:solidFill>
              <a:latin typeface="Times New Roman"/>
              <a:cs typeface="Times New Roman"/>
            </a:rPr>
            <a:t>C ó: 1111</a:t>
          </a:r>
        </a:p>
      </xdr:txBody>
    </xdr:sp>
    <xdr:clientData/>
  </xdr:twoCellAnchor>
  <xdr:twoCellAnchor>
    <xdr:from>
      <xdr:col>4</xdr:col>
      <xdr:colOff>266700</xdr:colOff>
      <xdr:row>17</xdr:row>
      <xdr:rowOff>91440</xdr:rowOff>
    </xdr:from>
    <xdr:to>
      <xdr:col>5</xdr:col>
      <xdr:colOff>952500</xdr:colOff>
      <xdr:row>21</xdr:row>
      <xdr:rowOff>22860</xdr:rowOff>
    </xdr:to>
    <xdr:sp macro="" textlink="">
      <xdr:nvSpPr>
        <xdr:cNvPr id="4" name="Text Box 1">
          <a:extLst>
            <a:ext uri="{FF2B5EF4-FFF2-40B4-BE49-F238E27FC236}">
              <a16:creationId xmlns:a16="http://schemas.microsoft.com/office/drawing/2014/main" id="{E20EEECB-27B7-4004-BD53-22704769F74F}"/>
            </a:ext>
          </a:extLst>
        </xdr:cNvPr>
        <xdr:cNvSpPr txBox="1">
          <a:spLocks noChangeArrowheads="1"/>
        </xdr:cNvSpPr>
      </xdr:nvSpPr>
      <xdr:spPr bwMode="auto">
        <a:xfrm>
          <a:off x="5044440" y="3726180"/>
          <a:ext cx="196596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02-TT</a:t>
          </a:r>
        </a:p>
        <a:p>
          <a:pPr algn="l" rtl="0">
            <a:defRPr sz="1000"/>
          </a:pPr>
          <a:r>
            <a:rPr lang="en-US" sz="1000" b="0" i="0" u="none" strike="noStrike" baseline="0">
              <a:solidFill>
                <a:srgbClr val="000000"/>
              </a:solidFill>
              <a:latin typeface="Times New Roman"/>
              <a:cs typeface="Times New Roman"/>
            </a:rPr>
            <a:t>(Theo TT 200/2014/TT-BTC ngày 22/12/2014 của Bộ Tài Chính</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xdr:colOff>
      <xdr:row>13</xdr:row>
      <xdr:rowOff>152400</xdr:rowOff>
    </xdr:from>
    <xdr:to>
      <xdr:col>14</xdr:col>
      <xdr:colOff>358590</xdr:colOff>
      <xdr:row>28</xdr:row>
      <xdr:rowOff>175513</xdr:rowOff>
    </xdr:to>
    <xdr:pic>
      <xdr:nvPicPr>
        <xdr:cNvPr id="2" name="Picture 1" descr="A screenshot of a computer&#10;&#10;Description automatically generated">
          <a:extLst>
            <a:ext uri="{FF2B5EF4-FFF2-40B4-BE49-F238E27FC236}">
              <a16:creationId xmlns:a16="http://schemas.microsoft.com/office/drawing/2014/main" id="{1380D088-4A89-4042-B504-A18D70E9DE04}"/>
            </a:ext>
          </a:extLst>
        </xdr:cNvPr>
        <xdr:cNvPicPr>
          <a:picLocks noChangeAspect="1"/>
        </xdr:cNvPicPr>
      </xdr:nvPicPr>
      <xdr:blipFill>
        <a:blip xmlns:r="http://schemas.openxmlformats.org/officeDocument/2006/relationships" r:embed="rId1"/>
        <a:stretch>
          <a:fillRect/>
        </a:stretch>
      </xdr:blipFill>
      <xdr:spPr>
        <a:xfrm>
          <a:off x="7818120" y="2910840"/>
          <a:ext cx="5197290" cy="316255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11F5-E2A3-413F-8644-1A3B01A676A0}">
  <sheetPr>
    <tabColor rgb="FFFFFF00"/>
  </sheetPr>
  <dimension ref="A1:E22"/>
  <sheetViews>
    <sheetView workbookViewId="0"/>
  </sheetViews>
  <sheetFormatPr defaultRowHeight="15.6" x14ac:dyDescent="0.3"/>
  <cols>
    <col min="1" max="1" width="8.88671875" style="1"/>
    <col min="2" max="2" width="12.77734375" style="1" customWidth="1"/>
    <col min="3" max="3" width="8.88671875" style="1"/>
    <col min="4" max="5" width="14.33203125" style="1" bestFit="1" customWidth="1"/>
    <col min="6" max="16384" width="8.88671875" style="1"/>
  </cols>
  <sheetData>
    <row r="1" spans="1:5" x14ac:dyDescent="0.3">
      <c r="A1" s="141" t="s">
        <v>582</v>
      </c>
      <c r="B1" s="141"/>
    </row>
    <row r="3" spans="1:5" x14ac:dyDescent="0.3">
      <c r="B3" s="103" t="s">
        <v>436</v>
      </c>
    </row>
    <row r="4" spans="1:5" x14ac:dyDescent="0.3">
      <c r="B4" s="1" t="s">
        <v>583</v>
      </c>
    </row>
    <row r="6" spans="1:5" x14ac:dyDescent="0.3">
      <c r="B6" s="100" t="s">
        <v>584</v>
      </c>
    </row>
    <row r="7" spans="1:5" x14ac:dyDescent="0.3">
      <c r="B7" s="1" t="s">
        <v>585</v>
      </c>
      <c r="D7" s="161">
        <f>1500*160000</f>
        <v>240000000</v>
      </c>
      <c r="E7" s="161"/>
    </row>
    <row r="8" spans="1:5" x14ac:dyDescent="0.3">
      <c r="B8" s="1" t="s">
        <v>504</v>
      </c>
      <c r="D8" s="161">
        <f>10%*D7</f>
        <v>24000000</v>
      </c>
      <c r="E8" s="161"/>
    </row>
    <row r="9" spans="1:5" x14ac:dyDescent="0.3">
      <c r="B9" s="1" t="s">
        <v>586</v>
      </c>
      <c r="D9" s="161"/>
      <c r="E9" s="161">
        <f>D7+D8</f>
        <v>264000000</v>
      </c>
    </row>
    <row r="11" spans="1:5" x14ac:dyDescent="0.3">
      <c r="B11" s="101" t="s">
        <v>587</v>
      </c>
    </row>
    <row r="12" spans="1:5" ht="27.6" customHeight="1" x14ac:dyDescent="0.3">
      <c r="B12" s="101" t="s">
        <v>588</v>
      </c>
    </row>
    <row r="13" spans="1:5" ht="33" customHeight="1" x14ac:dyDescent="0.3">
      <c r="B13" s="101" t="s">
        <v>589</v>
      </c>
    </row>
    <row r="14" spans="1:5" ht="36.6" customHeight="1" x14ac:dyDescent="0.3"/>
    <row r="15" spans="1:5" x14ac:dyDescent="0.3">
      <c r="B15" s="100" t="s">
        <v>581</v>
      </c>
    </row>
    <row r="16" spans="1:5" x14ac:dyDescent="0.3">
      <c r="B16" s="1" t="s">
        <v>585</v>
      </c>
      <c r="D16" s="161">
        <v>4000000</v>
      </c>
      <c r="E16" s="161"/>
    </row>
    <row r="17" spans="2:5" x14ac:dyDescent="0.3">
      <c r="B17" s="1" t="s">
        <v>504</v>
      </c>
      <c r="D17" s="161">
        <f>10%*D16</f>
        <v>400000</v>
      </c>
      <c r="E17" s="161"/>
    </row>
    <row r="18" spans="2:5" x14ac:dyDescent="0.3">
      <c r="B18" s="1" t="s">
        <v>505</v>
      </c>
      <c r="D18" s="161"/>
      <c r="E18" s="161">
        <f>D17+D16</f>
        <v>4400000</v>
      </c>
    </row>
    <row r="20" spans="2:5" x14ac:dyDescent="0.3">
      <c r="B20" s="101" t="s">
        <v>590</v>
      </c>
    </row>
    <row r="21" spans="2:5" x14ac:dyDescent="0.3">
      <c r="B21" s="101" t="s">
        <v>591</v>
      </c>
    </row>
    <row r="22" spans="2:5" x14ac:dyDescent="0.3">
      <c r="B22" s="101" t="s">
        <v>592</v>
      </c>
    </row>
  </sheetData>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FF80-5EE3-490E-878E-6BED8F59E890}">
  <sheetPr>
    <tabColor rgb="FF00B0F0"/>
  </sheetPr>
  <dimension ref="A2:I50"/>
  <sheetViews>
    <sheetView topLeftCell="A32" workbookViewId="0">
      <selection activeCell="L38" sqref="L38"/>
    </sheetView>
  </sheetViews>
  <sheetFormatPr defaultRowHeight="14.4" x14ac:dyDescent="0.3"/>
  <cols>
    <col min="1" max="1" width="7.6640625" customWidth="1"/>
    <col min="2" max="2" width="15.6640625" customWidth="1"/>
    <col min="3" max="3" width="24.6640625" customWidth="1"/>
    <col min="4" max="4" width="20.44140625" customWidth="1"/>
    <col min="5" max="5" width="13.21875" customWidth="1"/>
    <col min="6" max="6" width="9.33203125" customWidth="1"/>
    <col min="7" max="7" width="12.88671875" customWidth="1"/>
    <col min="8" max="8" width="12.33203125" customWidth="1"/>
    <col min="9" max="9" width="13.109375" customWidth="1"/>
  </cols>
  <sheetData>
    <row r="2" spans="1:8" ht="16.8" x14ac:dyDescent="0.3">
      <c r="B2" s="104" t="s">
        <v>455</v>
      </c>
      <c r="C2" s="9"/>
      <c r="D2" s="9"/>
      <c r="E2" s="9"/>
      <c r="F2" s="9"/>
      <c r="G2" s="9"/>
      <c r="H2" s="9"/>
    </row>
    <row r="3" spans="1:8" ht="16.8" x14ac:dyDescent="0.3">
      <c r="B3" s="9"/>
      <c r="C3" s="9"/>
      <c r="D3" s="9"/>
      <c r="E3" s="9"/>
      <c r="F3" s="9"/>
      <c r="G3" s="9"/>
      <c r="H3" s="9"/>
    </row>
    <row r="4" spans="1:8" ht="16.8" x14ac:dyDescent="0.3">
      <c r="B4" s="29" t="s">
        <v>456</v>
      </c>
    </row>
    <row r="5" spans="1:8" ht="16.2" thickBot="1" x14ac:dyDescent="0.35">
      <c r="A5" s="6"/>
    </row>
    <row r="6" spans="1:8" s="31" customFormat="1" ht="16.8" x14ac:dyDescent="0.3">
      <c r="B6" s="191" t="s">
        <v>441</v>
      </c>
      <c r="C6" s="192"/>
      <c r="D6" s="193"/>
      <c r="E6" s="190"/>
      <c r="F6" s="190"/>
    </row>
    <row r="7" spans="1:8" ht="16.8" x14ac:dyDescent="0.3">
      <c r="B7" s="105" t="s">
        <v>437</v>
      </c>
      <c r="C7" s="109"/>
      <c r="D7" s="110"/>
    </row>
    <row r="8" spans="1:8" ht="16.8" x14ac:dyDescent="0.3">
      <c r="B8" s="105" t="s">
        <v>438</v>
      </c>
      <c r="C8" s="109"/>
      <c r="D8" s="110"/>
    </row>
    <row r="9" spans="1:8" ht="16.8" x14ac:dyDescent="0.3">
      <c r="B9" s="105" t="s">
        <v>439</v>
      </c>
      <c r="C9" s="111"/>
      <c r="D9" s="110"/>
    </row>
    <row r="10" spans="1:8" ht="16.8" x14ac:dyDescent="0.3">
      <c r="B10" s="105" t="s">
        <v>442</v>
      </c>
      <c r="C10" s="112"/>
      <c r="D10" s="110"/>
    </row>
    <row r="11" spans="1:8" ht="16.8" x14ac:dyDescent="0.3">
      <c r="B11" s="105" t="s">
        <v>443</v>
      </c>
      <c r="C11" s="112"/>
      <c r="D11" s="110"/>
    </row>
    <row r="12" spans="1:8" ht="16.8" x14ac:dyDescent="0.3">
      <c r="B12" s="105" t="s">
        <v>444</v>
      </c>
      <c r="C12" s="112"/>
      <c r="D12" s="110"/>
    </row>
    <row r="13" spans="1:8" ht="16.8" x14ac:dyDescent="0.3">
      <c r="B13" s="105" t="s">
        <v>445</v>
      </c>
      <c r="C13" s="112"/>
      <c r="D13" s="110"/>
    </row>
    <row r="14" spans="1:8" ht="16.8" x14ac:dyDescent="0.3">
      <c r="B14" s="106" t="s">
        <v>440</v>
      </c>
      <c r="C14" s="9"/>
      <c r="D14" s="110"/>
    </row>
    <row r="15" spans="1:8" ht="17.399999999999999" thickBot="1" x14ac:dyDescent="0.35">
      <c r="B15" s="107"/>
      <c r="C15" s="108"/>
      <c r="D15" s="113"/>
    </row>
    <row r="18" spans="2:9" ht="15.6" x14ac:dyDescent="0.3">
      <c r="B18" s="132"/>
    </row>
    <row r="20" spans="2:9" ht="15.6" x14ac:dyDescent="0.3">
      <c r="B20" s="2" t="s">
        <v>437</v>
      </c>
    </row>
    <row r="21" spans="2:9" ht="15.6" x14ac:dyDescent="0.3">
      <c r="B21" s="2" t="s">
        <v>438</v>
      </c>
    </row>
    <row r="22" spans="2:9" ht="15.6" x14ac:dyDescent="0.3">
      <c r="B22" s="2" t="s">
        <v>439</v>
      </c>
    </row>
    <row r="23" spans="2:9" ht="15.6" x14ac:dyDescent="0.3">
      <c r="B23" s="6"/>
    </row>
    <row r="24" spans="2:9" ht="15.6" x14ac:dyDescent="0.3">
      <c r="B24" s="115"/>
    </row>
    <row r="25" spans="2:9" x14ac:dyDescent="0.3">
      <c r="B25" s="114"/>
    </row>
    <row r="26" spans="2:9" ht="22.8" x14ac:dyDescent="0.3">
      <c r="B26" s="200" t="s">
        <v>458</v>
      </c>
      <c r="C26" s="200"/>
      <c r="D26" s="200"/>
      <c r="E26" s="200"/>
      <c r="F26" s="200"/>
      <c r="G26" s="200"/>
      <c r="H26" s="200"/>
      <c r="I26" s="200"/>
    </row>
    <row r="27" spans="2:9" ht="15.6" x14ac:dyDescent="0.3">
      <c r="B27" s="198" t="s">
        <v>507</v>
      </c>
      <c r="C27" s="198"/>
      <c r="D27" s="198"/>
      <c r="E27" s="198"/>
      <c r="F27" s="198"/>
      <c r="G27" s="198"/>
      <c r="H27" s="198"/>
      <c r="I27" s="198"/>
    </row>
    <row r="28" spans="2:9" ht="17.399999999999999" x14ac:dyDescent="0.3">
      <c r="B28" s="199" t="s">
        <v>514</v>
      </c>
      <c r="C28" s="199"/>
      <c r="D28" s="199"/>
      <c r="E28" s="199"/>
      <c r="F28" s="199"/>
      <c r="G28" s="199"/>
      <c r="H28" s="199"/>
      <c r="I28" s="199"/>
    </row>
    <row r="29" spans="2:9" ht="15.6" x14ac:dyDescent="0.3">
      <c r="B29" s="5"/>
    </row>
    <row r="30" spans="2:9" ht="15.6" x14ac:dyDescent="0.3">
      <c r="B30" s="2" t="s">
        <v>515</v>
      </c>
    </row>
    <row r="31" spans="2:9" ht="21" customHeight="1" x14ac:dyDescent="0.3">
      <c r="B31" s="2" t="s">
        <v>598</v>
      </c>
    </row>
    <row r="32" spans="2:9" ht="22.8" customHeight="1" x14ac:dyDescent="0.3">
      <c r="B32" s="2" t="s">
        <v>508</v>
      </c>
    </row>
    <row r="33" spans="2:9" ht="16.2" thickBot="1" x14ac:dyDescent="0.35">
      <c r="B33" s="2"/>
    </row>
    <row r="34" spans="2:9" ht="16.2" thickBot="1" x14ac:dyDescent="0.35">
      <c r="B34" s="194" t="s">
        <v>74</v>
      </c>
      <c r="C34" s="194" t="s">
        <v>446</v>
      </c>
      <c r="D34" s="194" t="s">
        <v>447</v>
      </c>
      <c r="E34" s="194" t="s">
        <v>44</v>
      </c>
      <c r="F34" s="196" t="s">
        <v>448</v>
      </c>
      <c r="G34" s="197"/>
      <c r="H34" s="194" t="s">
        <v>449</v>
      </c>
      <c r="I34" s="194" t="s">
        <v>450</v>
      </c>
    </row>
    <row r="35" spans="2:9" ht="31.8" thickBot="1" x14ac:dyDescent="0.35">
      <c r="B35" s="195"/>
      <c r="C35" s="195"/>
      <c r="D35" s="195"/>
      <c r="E35" s="195"/>
      <c r="F35" s="117" t="s">
        <v>459</v>
      </c>
      <c r="G35" s="117" t="s">
        <v>460</v>
      </c>
      <c r="H35" s="195"/>
      <c r="I35" s="195"/>
    </row>
    <row r="36" spans="2:9" ht="16.2" thickBot="1" x14ac:dyDescent="0.35">
      <c r="B36" s="162">
        <v>1</v>
      </c>
      <c r="C36" s="116" t="s">
        <v>599</v>
      </c>
      <c r="D36" s="116"/>
      <c r="E36" s="116" t="s">
        <v>310</v>
      </c>
      <c r="F36" s="163">
        <v>1500</v>
      </c>
      <c r="G36" s="163">
        <v>1500</v>
      </c>
      <c r="H36" s="229">
        <f>('ĐỊNH KHOẢN'!D7+'ĐỊNH KHOẢN'!D16)/1500</f>
        <v>162666.66666666666</v>
      </c>
      <c r="I36" s="163">
        <f>H36*G36</f>
        <v>244000000</v>
      </c>
    </row>
    <row r="37" spans="2:9" ht="16.2" thickBot="1" x14ac:dyDescent="0.35">
      <c r="B37" s="135"/>
      <c r="C37" s="133"/>
      <c r="D37" s="133"/>
      <c r="E37" s="133"/>
      <c r="F37" s="133"/>
      <c r="G37" s="133"/>
      <c r="H37" s="116"/>
      <c r="I37" s="116"/>
    </row>
    <row r="38" spans="2:9" ht="16.2" thickBot="1" x14ac:dyDescent="0.35">
      <c r="B38" s="135"/>
      <c r="C38" s="133"/>
      <c r="D38" s="133"/>
      <c r="E38" s="133"/>
      <c r="F38" s="133"/>
      <c r="G38" s="133"/>
      <c r="H38" s="116"/>
      <c r="I38" s="116"/>
    </row>
    <row r="39" spans="2:9" ht="16.2" thickBot="1" x14ac:dyDescent="0.35">
      <c r="B39" s="136"/>
      <c r="C39" s="116"/>
      <c r="D39" s="116"/>
      <c r="E39" s="116"/>
      <c r="F39" s="116"/>
      <c r="G39" s="116"/>
      <c r="H39" s="116"/>
      <c r="I39" s="116"/>
    </row>
    <row r="40" spans="2:9" ht="16.2" thickBot="1" x14ac:dyDescent="0.35">
      <c r="B40" s="136"/>
      <c r="C40" s="116"/>
      <c r="D40" s="116"/>
      <c r="E40" s="116"/>
      <c r="F40" s="116"/>
      <c r="G40" s="116"/>
      <c r="H40" s="116"/>
      <c r="I40" s="116"/>
    </row>
    <row r="41" spans="2:9" ht="16.2" thickBot="1" x14ac:dyDescent="0.35">
      <c r="B41" s="136"/>
      <c r="C41" s="116"/>
      <c r="D41" s="116"/>
      <c r="E41" s="116"/>
      <c r="F41" s="116"/>
      <c r="G41" s="116"/>
      <c r="H41" s="116"/>
      <c r="I41" s="116"/>
    </row>
    <row r="42" spans="2:9" ht="16.2" thickBot="1" x14ac:dyDescent="0.35">
      <c r="B42" s="136"/>
      <c r="C42" s="117" t="s">
        <v>451</v>
      </c>
      <c r="D42" s="116"/>
      <c r="E42" s="116"/>
      <c r="F42" s="167">
        <f>SUM(F36:F41)</f>
        <v>1500</v>
      </c>
      <c r="G42" s="167">
        <f t="shared" ref="G42:I42" si="0">SUM(G36:G41)</f>
        <v>1500</v>
      </c>
      <c r="H42" s="167">
        <f t="shared" si="0"/>
        <v>162666.66666666666</v>
      </c>
      <c r="I42" s="167">
        <f t="shared" si="0"/>
        <v>244000000</v>
      </c>
    </row>
    <row r="43" spans="2:9" ht="24.6" customHeight="1" x14ac:dyDescent="0.3">
      <c r="B43" s="2" t="s">
        <v>600</v>
      </c>
    </row>
    <row r="44" spans="2:9" ht="19.8" customHeight="1" x14ac:dyDescent="0.3">
      <c r="B44" s="2" t="s">
        <v>601</v>
      </c>
    </row>
    <row r="45" spans="2:9" ht="15.6" x14ac:dyDescent="0.3">
      <c r="B45" s="2"/>
      <c r="D45" s="7"/>
      <c r="F45" s="7"/>
      <c r="G45" s="1" t="s">
        <v>507</v>
      </c>
    </row>
    <row r="46" spans="2:9" ht="23.4" customHeight="1" x14ac:dyDescent="0.3">
      <c r="B46" s="102" t="s">
        <v>452</v>
      </c>
      <c r="C46" s="202" t="s">
        <v>461</v>
      </c>
      <c r="D46" s="202"/>
      <c r="E46" s="102" t="s">
        <v>453</v>
      </c>
      <c r="F46" s="137"/>
      <c r="G46" s="138" t="s">
        <v>433</v>
      </c>
      <c r="H46" s="102"/>
    </row>
    <row r="47" spans="2:9" x14ac:dyDescent="0.3">
      <c r="B47" s="139" t="s">
        <v>454</v>
      </c>
      <c r="C47" s="201" t="s">
        <v>454</v>
      </c>
      <c r="D47" s="201"/>
      <c r="E47" s="139" t="s">
        <v>454</v>
      </c>
      <c r="F47" s="134" t="s">
        <v>462</v>
      </c>
      <c r="G47" s="119" t="s">
        <v>454</v>
      </c>
      <c r="H47" s="119"/>
    </row>
    <row r="48" spans="2:9" ht="15.6" x14ac:dyDescent="0.3">
      <c r="B48" s="118"/>
    </row>
    <row r="50" spans="2:7" x14ac:dyDescent="0.3">
      <c r="B50" s="155" t="s">
        <v>509</v>
      </c>
      <c r="C50" s="190" t="s">
        <v>516</v>
      </c>
      <c r="D50" s="190"/>
      <c r="E50" s="155" t="s">
        <v>510</v>
      </c>
      <c r="G50" s="155" t="s">
        <v>511</v>
      </c>
    </row>
  </sheetData>
  <mergeCells count="15">
    <mergeCell ref="C50:D50"/>
    <mergeCell ref="C47:D47"/>
    <mergeCell ref="H34:H35"/>
    <mergeCell ref="I34:I35"/>
    <mergeCell ref="C46:D46"/>
    <mergeCell ref="E6:F6"/>
    <mergeCell ref="B6:D6"/>
    <mergeCell ref="B34:B35"/>
    <mergeCell ref="C34:C35"/>
    <mergeCell ref="D34:D35"/>
    <mergeCell ref="E34:E35"/>
    <mergeCell ref="F34:G34"/>
    <mergeCell ref="B27:I27"/>
    <mergeCell ref="B28:I28"/>
    <mergeCell ref="B26:I26"/>
  </mergeCells>
  <pageMargins left="0.7" right="0.7" top="0.75" bottom="0.75" header="0.3" footer="0.3"/>
  <pageSetup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B41F-2C54-4CA2-B8E8-81DED381BBAE}">
  <sheetPr>
    <tabColor rgb="FFFFFF00"/>
  </sheetPr>
  <dimension ref="B1:K40"/>
  <sheetViews>
    <sheetView topLeftCell="A21" workbookViewId="0">
      <selection activeCell="B39" sqref="B39"/>
    </sheetView>
  </sheetViews>
  <sheetFormatPr defaultRowHeight="14.4" x14ac:dyDescent="0.3"/>
  <cols>
    <col min="2" max="2" width="21.109375" customWidth="1"/>
    <col min="3" max="3" width="18" customWidth="1"/>
    <col min="4" max="4" width="21.6640625" customWidth="1"/>
    <col min="5" max="5" width="18.6640625" customWidth="1"/>
    <col min="6" max="6" width="18.77734375" customWidth="1"/>
    <col min="7" max="7" width="14.21875" customWidth="1"/>
  </cols>
  <sheetData>
    <row r="1" spans="2:7" ht="15.6" x14ac:dyDescent="0.3">
      <c r="B1" s="1"/>
      <c r="C1" s="1"/>
      <c r="D1" s="1"/>
      <c r="E1" s="1"/>
      <c r="F1" s="1"/>
      <c r="G1" s="1"/>
    </row>
    <row r="2" spans="2:7" ht="16.8" x14ac:dyDescent="0.3">
      <c r="B2" s="104" t="s">
        <v>455</v>
      </c>
      <c r="C2" s="9"/>
      <c r="D2" s="9"/>
      <c r="E2" s="9"/>
      <c r="F2" s="9"/>
      <c r="G2" s="9"/>
    </row>
    <row r="3" spans="2:7" ht="16.8" x14ac:dyDescent="0.3">
      <c r="B3" s="9"/>
      <c r="C3" s="9"/>
      <c r="D3" s="9"/>
      <c r="E3" s="9"/>
      <c r="F3" s="9"/>
      <c r="G3" s="9"/>
    </row>
    <row r="4" spans="2:7" ht="16.8" x14ac:dyDescent="0.3">
      <c r="B4" s="29" t="s">
        <v>457</v>
      </c>
      <c r="C4" s="9"/>
      <c r="D4" s="9"/>
      <c r="E4" s="9"/>
      <c r="F4" s="9"/>
      <c r="G4" s="9"/>
    </row>
    <row r="5" spans="2:7" ht="17.399999999999999" thickBot="1" x14ac:dyDescent="0.35">
      <c r="B5" s="29"/>
      <c r="C5" s="9"/>
      <c r="D5" s="9"/>
      <c r="E5" s="9"/>
      <c r="F5" s="9"/>
      <c r="G5" s="9"/>
    </row>
    <row r="6" spans="2:7" ht="16.8" x14ac:dyDescent="0.3">
      <c r="B6" s="191" t="s">
        <v>441</v>
      </c>
      <c r="C6" s="192"/>
      <c r="D6" s="193"/>
      <c r="E6" s="9"/>
      <c r="F6" s="9"/>
      <c r="G6" s="9"/>
    </row>
    <row r="7" spans="2:7" ht="16.8" x14ac:dyDescent="0.3">
      <c r="B7" s="105" t="s">
        <v>437</v>
      </c>
      <c r="C7" s="109"/>
      <c r="D7" s="110"/>
      <c r="E7" s="9"/>
      <c r="F7" s="9"/>
      <c r="G7" s="9"/>
    </row>
    <row r="8" spans="2:7" ht="16.8" x14ac:dyDescent="0.3">
      <c r="B8" s="105" t="s">
        <v>438</v>
      </c>
      <c r="C8" s="109"/>
      <c r="D8" s="110"/>
      <c r="E8" s="9"/>
      <c r="F8" s="9"/>
      <c r="G8" s="9"/>
    </row>
    <row r="9" spans="2:7" ht="16.8" x14ac:dyDescent="0.3">
      <c r="B9" s="105" t="s">
        <v>439</v>
      </c>
      <c r="C9" s="111"/>
      <c r="D9" s="110"/>
      <c r="E9" s="9"/>
      <c r="F9" s="9"/>
      <c r="G9" s="9"/>
    </row>
    <row r="10" spans="2:7" ht="16.8" x14ac:dyDescent="0.3">
      <c r="B10" s="105" t="s">
        <v>442</v>
      </c>
      <c r="C10" s="112"/>
      <c r="D10" s="110"/>
      <c r="E10" s="9"/>
      <c r="F10" s="9"/>
      <c r="G10" s="9"/>
    </row>
    <row r="11" spans="2:7" ht="16.8" x14ac:dyDescent="0.3">
      <c r="B11" s="105" t="s">
        <v>443</v>
      </c>
      <c r="C11" s="112"/>
      <c r="D11" s="110"/>
      <c r="E11" s="9"/>
      <c r="F11" s="9"/>
      <c r="G11" s="9"/>
    </row>
    <row r="12" spans="2:7" ht="16.8" x14ac:dyDescent="0.3">
      <c r="B12" s="105" t="s">
        <v>444</v>
      </c>
      <c r="C12" s="112"/>
      <c r="D12" s="110"/>
      <c r="E12" s="9"/>
      <c r="F12" s="9"/>
      <c r="G12" s="9"/>
    </row>
    <row r="13" spans="2:7" ht="16.8" x14ac:dyDescent="0.3">
      <c r="B13" s="105" t="s">
        <v>445</v>
      </c>
      <c r="C13" s="112"/>
      <c r="D13" s="110"/>
      <c r="E13" s="9"/>
      <c r="F13" s="9"/>
      <c r="G13" s="9"/>
    </row>
    <row r="14" spans="2:7" ht="16.8" x14ac:dyDescent="0.3">
      <c r="B14" s="106" t="s">
        <v>440</v>
      </c>
      <c r="C14" s="9"/>
      <c r="D14" s="110"/>
      <c r="E14" s="9"/>
      <c r="F14" s="9"/>
      <c r="G14" s="9"/>
    </row>
    <row r="15" spans="2:7" ht="17.399999999999999" thickBot="1" x14ac:dyDescent="0.35">
      <c r="B15" s="107"/>
      <c r="C15" s="108"/>
      <c r="D15" s="113"/>
      <c r="E15" s="9"/>
      <c r="F15" s="9"/>
      <c r="G15" s="9"/>
    </row>
    <row r="16" spans="2:7" ht="16.8" x14ac:dyDescent="0.3">
      <c r="B16" s="29"/>
      <c r="C16" s="9"/>
      <c r="D16" s="9"/>
      <c r="E16" s="9"/>
      <c r="F16" s="9"/>
      <c r="G16" s="9"/>
    </row>
    <row r="17" spans="2:11" ht="17.399999999999999" x14ac:dyDescent="0.35">
      <c r="B17" s="8"/>
      <c r="C17" s="8"/>
      <c r="D17" s="8"/>
      <c r="E17" s="8"/>
      <c r="F17" s="8"/>
      <c r="G17" s="8"/>
    </row>
    <row r="18" spans="2:11" ht="18.600000000000001" customHeight="1" x14ac:dyDescent="0.3">
      <c r="B18" s="164" t="s">
        <v>437</v>
      </c>
      <c r="C18" s="12"/>
      <c r="D18" s="12"/>
      <c r="E18" s="12"/>
      <c r="F18" s="13"/>
    </row>
    <row r="19" spans="2:11" ht="15.6" x14ac:dyDescent="0.3">
      <c r="B19" s="165" t="s">
        <v>438</v>
      </c>
      <c r="F19" s="15"/>
    </row>
    <row r="20" spans="2:11" ht="15.6" x14ac:dyDescent="0.3">
      <c r="B20" s="165" t="s">
        <v>439</v>
      </c>
      <c r="F20" s="15"/>
    </row>
    <row r="21" spans="2:11" ht="15.6" x14ac:dyDescent="0.3">
      <c r="B21" s="16"/>
      <c r="F21" s="15"/>
    </row>
    <row r="22" spans="2:11" x14ac:dyDescent="0.3">
      <c r="B22" s="17"/>
      <c r="F22" s="15"/>
    </row>
    <row r="23" spans="2:11" ht="15.6" x14ac:dyDescent="0.3">
      <c r="B23" s="14"/>
      <c r="F23" s="15"/>
    </row>
    <row r="24" spans="2:11" x14ac:dyDescent="0.3">
      <c r="B24" s="18"/>
      <c r="F24" s="15"/>
    </row>
    <row r="25" spans="2:11" ht="22.8" x14ac:dyDescent="0.3">
      <c r="B25" s="205" t="s">
        <v>463</v>
      </c>
      <c r="C25" s="200"/>
      <c r="D25" s="200"/>
      <c r="E25" s="200"/>
      <c r="F25" s="206"/>
      <c r="G25" s="11"/>
      <c r="H25" s="11"/>
      <c r="I25" s="11"/>
      <c r="J25" s="11"/>
      <c r="K25" s="11"/>
    </row>
    <row r="26" spans="2:11" ht="15.6" x14ac:dyDescent="0.3">
      <c r="B26" s="203" t="s">
        <v>507</v>
      </c>
      <c r="C26" s="198"/>
      <c r="D26" s="198"/>
      <c r="E26" s="198"/>
      <c r="F26" s="204"/>
      <c r="G26" s="6"/>
      <c r="H26" s="6"/>
      <c r="I26" s="6"/>
      <c r="J26" s="6"/>
      <c r="K26" s="6"/>
    </row>
    <row r="27" spans="2:11" ht="15.6" x14ac:dyDescent="0.3">
      <c r="B27" s="19"/>
      <c r="F27" s="15"/>
    </row>
    <row r="28" spans="2:11" ht="15.6" x14ac:dyDescent="0.3">
      <c r="B28" s="20" t="s">
        <v>602</v>
      </c>
      <c r="F28" s="15"/>
    </row>
    <row r="29" spans="2:11" ht="15.6" x14ac:dyDescent="0.3">
      <c r="B29" s="20" t="s">
        <v>603</v>
      </c>
      <c r="F29" s="15"/>
    </row>
    <row r="30" spans="2:11" ht="15.6" x14ac:dyDescent="0.3">
      <c r="B30" s="20" t="s">
        <v>604</v>
      </c>
      <c r="F30" s="15"/>
    </row>
    <row r="31" spans="2:11" ht="15.6" x14ac:dyDescent="0.3">
      <c r="B31" s="20" t="s">
        <v>605</v>
      </c>
      <c r="F31" s="15"/>
    </row>
    <row r="32" spans="2:11" ht="15.6" x14ac:dyDescent="0.3">
      <c r="B32" s="20" t="s">
        <v>606</v>
      </c>
      <c r="C32" s="5"/>
      <c r="F32" s="15"/>
    </row>
    <row r="33" spans="2:8" ht="15.6" x14ac:dyDescent="0.3">
      <c r="B33" s="20" t="s">
        <v>607</v>
      </c>
      <c r="F33" s="15"/>
    </row>
    <row r="34" spans="2:8" ht="29.4" x14ac:dyDescent="0.3">
      <c r="B34" s="21" t="s">
        <v>71</v>
      </c>
      <c r="C34" s="22" t="s">
        <v>68</v>
      </c>
      <c r="D34" s="22" t="s">
        <v>465</v>
      </c>
      <c r="E34" s="22" t="s">
        <v>69</v>
      </c>
      <c r="F34" s="23" t="s">
        <v>464</v>
      </c>
      <c r="H34" s="10"/>
    </row>
    <row r="35" spans="2:8" ht="15.6" x14ac:dyDescent="0.3">
      <c r="B35" s="21"/>
      <c r="C35" s="24" t="s">
        <v>67</v>
      </c>
      <c r="D35" s="24"/>
      <c r="E35" s="24"/>
      <c r="F35" s="25" t="s">
        <v>66</v>
      </c>
      <c r="G35" s="10"/>
      <c r="H35" s="10"/>
    </row>
    <row r="36" spans="2:8" ht="15.6" x14ac:dyDescent="0.3">
      <c r="B36" s="26"/>
      <c r="F36" s="15"/>
    </row>
    <row r="37" spans="2:8" ht="15.6" x14ac:dyDescent="0.3">
      <c r="B37" s="166" t="s">
        <v>512</v>
      </c>
      <c r="C37" s="102" t="s">
        <v>511</v>
      </c>
      <c r="D37" s="102" t="s">
        <v>513</v>
      </c>
      <c r="E37" s="102" t="s">
        <v>509</v>
      </c>
      <c r="F37" s="102" t="s">
        <v>517</v>
      </c>
    </row>
    <row r="38" spans="2:8" ht="15.6" x14ac:dyDescent="0.3">
      <c r="B38" s="20" t="s">
        <v>608</v>
      </c>
      <c r="F38" s="15"/>
    </row>
    <row r="39" spans="2:8" ht="15.6" x14ac:dyDescent="0.3">
      <c r="B39" s="20" t="s">
        <v>70</v>
      </c>
      <c r="F39" s="15"/>
    </row>
    <row r="40" spans="2:8" ht="15.6" x14ac:dyDescent="0.3">
      <c r="B40" s="140" t="s">
        <v>466</v>
      </c>
      <c r="C40" s="27"/>
      <c r="D40" s="27"/>
      <c r="E40" s="27"/>
      <c r="F40" s="28"/>
    </row>
  </sheetData>
  <mergeCells count="3">
    <mergeCell ref="B26:F26"/>
    <mergeCell ref="B25:F25"/>
    <mergeCell ref="B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133"/>
  <sheetViews>
    <sheetView workbookViewId="0">
      <selection activeCell="B93" sqref="B93"/>
    </sheetView>
  </sheetViews>
  <sheetFormatPr defaultColWidth="9.109375" defaultRowHeight="13.2" x14ac:dyDescent="0.3"/>
  <cols>
    <col min="1" max="2" width="4.88671875" style="32" customWidth="1"/>
    <col min="3" max="3" width="8" style="32" customWidth="1"/>
    <col min="4" max="4" width="10.109375" style="4" bestFit="1" customWidth="1"/>
    <col min="5" max="5" width="12" style="4" customWidth="1"/>
    <col min="6" max="7" width="12" style="33" customWidth="1"/>
    <col min="8" max="8" width="18.21875" style="34" customWidth="1"/>
    <col min="9" max="9" width="11.6640625" style="33" customWidth="1"/>
    <col min="10" max="10" width="22.88671875" style="32" customWidth="1"/>
    <col min="11" max="11" width="33.77734375" style="32" customWidth="1"/>
    <col min="12" max="12" width="41.109375" style="32" customWidth="1"/>
    <col min="13" max="13" width="11.6640625" style="35" bestFit="1" customWidth="1"/>
    <col min="14" max="14" width="13.6640625" style="35" customWidth="1"/>
    <col min="15" max="15" width="10.33203125" style="36" customWidth="1"/>
    <col min="16" max="16" width="14" style="36" customWidth="1"/>
    <col min="17" max="17" width="44.6640625" style="37" customWidth="1"/>
    <col min="18" max="18" width="48.33203125" style="32" bestFit="1" customWidth="1"/>
    <col min="19" max="258" width="9.109375" style="32"/>
    <col min="259" max="259" width="8" style="32" customWidth="1"/>
    <col min="260" max="260" width="10.109375" style="32" bestFit="1" customWidth="1"/>
    <col min="261" max="263" width="12" style="32" customWidth="1"/>
    <col min="264" max="264" width="18.21875" style="32" customWidth="1"/>
    <col min="265" max="265" width="11.6640625" style="32" customWidth="1"/>
    <col min="266" max="266" width="22.88671875" style="32" customWidth="1"/>
    <col min="267" max="267" width="33.77734375" style="32" customWidth="1"/>
    <col min="268" max="268" width="41.109375" style="32" customWidth="1"/>
    <col min="269" max="269" width="11.6640625" style="32" bestFit="1" customWidth="1"/>
    <col min="270" max="270" width="13.6640625" style="32" customWidth="1"/>
    <col min="271" max="271" width="10.33203125" style="32" customWidth="1"/>
    <col min="272" max="272" width="14" style="32" customWidth="1"/>
    <col min="273" max="273" width="44.6640625" style="32" customWidth="1"/>
    <col min="274" max="274" width="48.33203125" style="32" bestFit="1" customWidth="1"/>
    <col min="275" max="514" width="9.109375" style="32"/>
    <col min="515" max="515" width="8" style="32" customWidth="1"/>
    <col min="516" max="516" width="10.109375" style="32" bestFit="1" customWidth="1"/>
    <col min="517" max="519" width="12" style="32" customWidth="1"/>
    <col min="520" max="520" width="18.21875" style="32" customWidth="1"/>
    <col min="521" max="521" width="11.6640625" style="32" customWidth="1"/>
    <col min="522" max="522" width="22.88671875" style="32" customWidth="1"/>
    <col min="523" max="523" width="33.77734375" style="32" customWidth="1"/>
    <col min="524" max="524" width="41.109375" style="32" customWidth="1"/>
    <col min="525" max="525" width="11.6640625" style="32" bestFit="1" customWidth="1"/>
    <col min="526" max="526" width="13.6640625" style="32" customWidth="1"/>
    <col min="527" max="527" width="10.33203125" style="32" customWidth="1"/>
    <col min="528" max="528" width="14" style="32" customWidth="1"/>
    <col min="529" max="529" width="44.6640625" style="32" customWidth="1"/>
    <col min="530" max="530" width="48.33203125" style="32" bestFit="1" customWidth="1"/>
    <col min="531" max="770" width="9.109375" style="32"/>
    <col min="771" max="771" width="8" style="32" customWidth="1"/>
    <col min="772" max="772" width="10.109375" style="32" bestFit="1" customWidth="1"/>
    <col min="773" max="775" width="12" style="32" customWidth="1"/>
    <col min="776" max="776" width="18.21875" style="32" customWidth="1"/>
    <col min="777" max="777" width="11.6640625" style="32" customWidth="1"/>
    <col min="778" max="778" width="22.88671875" style="32" customWidth="1"/>
    <col min="779" max="779" width="33.77734375" style="32" customWidth="1"/>
    <col min="780" max="780" width="41.109375" style="32" customWidth="1"/>
    <col min="781" max="781" width="11.6640625" style="32" bestFit="1" customWidth="1"/>
    <col min="782" max="782" width="13.6640625" style="32" customWidth="1"/>
    <col min="783" max="783" width="10.33203125" style="32" customWidth="1"/>
    <col min="784" max="784" width="14" style="32" customWidth="1"/>
    <col min="785" max="785" width="44.6640625" style="32" customWidth="1"/>
    <col min="786" max="786" width="48.33203125" style="32" bestFit="1" customWidth="1"/>
    <col min="787" max="1026" width="9.109375" style="32"/>
    <col min="1027" max="1027" width="8" style="32" customWidth="1"/>
    <col min="1028" max="1028" width="10.109375" style="32" bestFit="1" customWidth="1"/>
    <col min="1029" max="1031" width="12" style="32" customWidth="1"/>
    <col min="1032" max="1032" width="18.21875" style="32" customWidth="1"/>
    <col min="1033" max="1033" width="11.6640625" style="32" customWidth="1"/>
    <col min="1034" max="1034" width="22.88671875" style="32" customWidth="1"/>
    <col min="1035" max="1035" width="33.77734375" style="32" customWidth="1"/>
    <col min="1036" max="1036" width="41.109375" style="32" customWidth="1"/>
    <col min="1037" max="1037" width="11.6640625" style="32" bestFit="1" customWidth="1"/>
    <col min="1038" max="1038" width="13.6640625" style="32" customWidth="1"/>
    <col min="1039" max="1039" width="10.33203125" style="32" customWidth="1"/>
    <col min="1040" max="1040" width="14" style="32" customWidth="1"/>
    <col min="1041" max="1041" width="44.6640625" style="32" customWidth="1"/>
    <col min="1042" max="1042" width="48.33203125" style="32" bestFit="1" customWidth="1"/>
    <col min="1043" max="1282" width="9.109375" style="32"/>
    <col min="1283" max="1283" width="8" style="32" customWidth="1"/>
    <col min="1284" max="1284" width="10.109375" style="32" bestFit="1" customWidth="1"/>
    <col min="1285" max="1287" width="12" style="32" customWidth="1"/>
    <col min="1288" max="1288" width="18.21875" style="32" customWidth="1"/>
    <col min="1289" max="1289" width="11.6640625" style="32" customWidth="1"/>
    <col min="1290" max="1290" width="22.88671875" style="32" customWidth="1"/>
    <col min="1291" max="1291" width="33.77734375" style="32" customWidth="1"/>
    <col min="1292" max="1292" width="41.109375" style="32" customWidth="1"/>
    <col min="1293" max="1293" width="11.6640625" style="32" bestFit="1" customWidth="1"/>
    <col min="1294" max="1294" width="13.6640625" style="32" customWidth="1"/>
    <col min="1295" max="1295" width="10.33203125" style="32" customWidth="1"/>
    <col min="1296" max="1296" width="14" style="32" customWidth="1"/>
    <col min="1297" max="1297" width="44.6640625" style="32" customWidth="1"/>
    <col min="1298" max="1298" width="48.33203125" style="32" bestFit="1" customWidth="1"/>
    <col min="1299" max="1538" width="9.109375" style="32"/>
    <col min="1539" max="1539" width="8" style="32" customWidth="1"/>
    <col min="1540" max="1540" width="10.109375" style="32" bestFit="1" customWidth="1"/>
    <col min="1541" max="1543" width="12" style="32" customWidth="1"/>
    <col min="1544" max="1544" width="18.21875" style="32" customWidth="1"/>
    <col min="1545" max="1545" width="11.6640625" style="32" customWidth="1"/>
    <col min="1546" max="1546" width="22.88671875" style="32" customWidth="1"/>
    <col min="1547" max="1547" width="33.77734375" style="32" customWidth="1"/>
    <col min="1548" max="1548" width="41.109375" style="32" customWidth="1"/>
    <col min="1549" max="1549" width="11.6640625" style="32" bestFit="1" customWidth="1"/>
    <col min="1550" max="1550" width="13.6640625" style="32" customWidth="1"/>
    <col min="1551" max="1551" width="10.33203125" style="32" customWidth="1"/>
    <col min="1552" max="1552" width="14" style="32" customWidth="1"/>
    <col min="1553" max="1553" width="44.6640625" style="32" customWidth="1"/>
    <col min="1554" max="1554" width="48.33203125" style="32" bestFit="1" customWidth="1"/>
    <col min="1555" max="1794" width="9.109375" style="32"/>
    <col min="1795" max="1795" width="8" style="32" customWidth="1"/>
    <col min="1796" max="1796" width="10.109375" style="32" bestFit="1" customWidth="1"/>
    <col min="1797" max="1799" width="12" style="32" customWidth="1"/>
    <col min="1800" max="1800" width="18.21875" style="32" customWidth="1"/>
    <col min="1801" max="1801" width="11.6640625" style="32" customWidth="1"/>
    <col min="1802" max="1802" width="22.88671875" style="32" customWidth="1"/>
    <col min="1803" max="1803" width="33.77734375" style="32" customWidth="1"/>
    <col min="1804" max="1804" width="41.109375" style="32" customWidth="1"/>
    <col min="1805" max="1805" width="11.6640625" style="32" bestFit="1" customWidth="1"/>
    <col min="1806" max="1806" width="13.6640625" style="32" customWidth="1"/>
    <col min="1807" max="1807" width="10.33203125" style="32" customWidth="1"/>
    <col min="1808" max="1808" width="14" style="32" customWidth="1"/>
    <col min="1809" max="1809" width="44.6640625" style="32" customWidth="1"/>
    <col min="1810" max="1810" width="48.33203125" style="32" bestFit="1" customWidth="1"/>
    <col min="1811" max="2050" width="9.109375" style="32"/>
    <col min="2051" max="2051" width="8" style="32" customWidth="1"/>
    <col min="2052" max="2052" width="10.109375" style="32" bestFit="1" customWidth="1"/>
    <col min="2053" max="2055" width="12" style="32" customWidth="1"/>
    <col min="2056" max="2056" width="18.21875" style="32" customWidth="1"/>
    <col min="2057" max="2057" width="11.6640625" style="32" customWidth="1"/>
    <col min="2058" max="2058" width="22.88671875" style="32" customWidth="1"/>
    <col min="2059" max="2059" width="33.77734375" style="32" customWidth="1"/>
    <col min="2060" max="2060" width="41.109375" style="32" customWidth="1"/>
    <col min="2061" max="2061" width="11.6640625" style="32" bestFit="1" customWidth="1"/>
    <col min="2062" max="2062" width="13.6640625" style="32" customWidth="1"/>
    <col min="2063" max="2063" width="10.33203125" style="32" customWidth="1"/>
    <col min="2064" max="2064" width="14" style="32" customWidth="1"/>
    <col min="2065" max="2065" width="44.6640625" style="32" customWidth="1"/>
    <col min="2066" max="2066" width="48.33203125" style="32" bestFit="1" customWidth="1"/>
    <col min="2067" max="2306" width="9.109375" style="32"/>
    <col min="2307" max="2307" width="8" style="32" customWidth="1"/>
    <col min="2308" max="2308" width="10.109375" style="32" bestFit="1" customWidth="1"/>
    <col min="2309" max="2311" width="12" style="32" customWidth="1"/>
    <col min="2312" max="2312" width="18.21875" style="32" customWidth="1"/>
    <col min="2313" max="2313" width="11.6640625" style="32" customWidth="1"/>
    <col min="2314" max="2314" width="22.88671875" style="32" customWidth="1"/>
    <col min="2315" max="2315" width="33.77734375" style="32" customWidth="1"/>
    <col min="2316" max="2316" width="41.109375" style="32" customWidth="1"/>
    <col min="2317" max="2317" width="11.6640625" style="32" bestFit="1" customWidth="1"/>
    <col min="2318" max="2318" width="13.6640625" style="32" customWidth="1"/>
    <col min="2319" max="2319" width="10.33203125" style="32" customWidth="1"/>
    <col min="2320" max="2320" width="14" style="32" customWidth="1"/>
    <col min="2321" max="2321" width="44.6640625" style="32" customWidth="1"/>
    <col min="2322" max="2322" width="48.33203125" style="32" bestFit="1" customWidth="1"/>
    <col min="2323" max="2562" width="9.109375" style="32"/>
    <col min="2563" max="2563" width="8" style="32" customWidth="1"/>
    <col min="2564" max="2564" width="10.109375" style="32" bestFit="1" customWidth="1"/>
    <col min="2565" max="2567" width="12" style="32" customWidth="1"/>
    <col min="2568" max="2568" width="18.21875" style="32" customWidth="1"/>
    <col min="2569" max="2569" width="11.6640625" style="32" customWidth="1"/>
    <col min="2570" max="2570" width="22.88671875" style="32" customWidth="1"/>
    <col min="2571" max="2571" width="33.77734375" style="32" customWidth="1"/>
    <col min="2572" max="2572" width="41.109375" style="32" customWidth="1"/>
    <col min="2573" max="2573" width="11.6640625" style="32" bestFit="1" customWidth="1"/>
    <col min="2574" max="2574" width="13.6640625" style="32" customWidth="1"/>
    <col min="2575" max="2575" width="10.33203125" style="32" customWidth="1"/>
    <col min="2576" max="2576" width="14" style="32" customWidth="1"/>
    <col min="2577" max="2577" width="44.6640625" style="32" customWidth="1"/>
    <col min="2578" max="2578" width="48.33203125" style="32" bestFit="1" customWidth="1"/>
    <col min="2579" max="2818" width="9.109375" style="32"/>
    <col min="2819" max="2819" width="8" style="32" customWidth="1"/>
    <col min="2820" max="2820" width="10.109375" style="32" bestFit="1" customWidth="1"/>
    <col min="2821" max="2823" width="12" style="32" customWidth="1"/>
    <col min="2824" max="2824" width="18.21875" style="32" customWidth="1"/>
    <col min="2825" max="2825" width="11.6640625" style="32" customWidth="1"/>
    <col min="2826" max="2826" width="22.88671875" style="32" customWidth="1"/>
    <col min="2827" max="2827" width="33.77734375" style="32" customWidth="1"/>
    <col min="2828" max="2828" width="41.109375" style="32" customWidth="1"/>
    <col min="2829" max="2829" width="11.6640625" style="32" bestFit="1" customWidth="1"/>
    <col min="2830" max="2830" width="13.6640625" style="32" customWidth="1"/>
    <col min="2831" max="2831" width="10.33203125" style="32" customWidth="1"/>
    <col min="2832" max="2832" width="14" style="32" customWidth="1"/>
    <col min="2833" max="2833" width="44.6640625" style="32" customWidth="1"/>
    <col min="2834" max="2834" width="48.33203125" style="32" bestFit="1" customWidth="1"/>
    <col min="2835" max="3074" width="9.109375" style="32"/>
    <col min="3075" max="3075" width="8" style="32" customWidth="1"/>
    <col min="3076" max="3076" width="10.109375" style="32" bestFit="1" customWidth="1"/>
    <col min="3077" max="3079" width="12" style="32" customWidth="1"/>
    <col min="3080" max="3080" width="18.21875" style="32" customWidth="1"/>
    <col min="3081" max="3081" width="11.6640625" style="32" customWidth="1"/>
    <col min="3082" max="3082" width="22.88671875" style="32" customWidth="1"/>
    <col min="3083" max="3083" width="33.77734375" style="32" customWidth="1"/>
    <col min="3084" max="3084" width="41.109375" style="32" customWidth="1"/>
    <col min="3085" max="3085" width="11.6640625" style="32" bestFit="1" customWidth="1"/>
    <col min="3086" max="3086" width="13.6640625" style="32" customWidth="1"/>
    <col min="3087" max="3087" width="10.33203125" style="32" customWidth="1"/>
    <col min="3088" max="3088" width="14" style="32" customWidth="1"/>
    <col min="3089" max="3089" width="44.6640625" style="32" customWidth="1"/>
    <col min="3090" max="3090" width="48.33203125" style="32" bestFit="1" customWidth="1"/>
    <col min="3091" max="3330" width="9.109375" style="32"/>
    <col min="3331" max="3331" width="8" style="32" customWidth="1"/>
    <col min="3332" max="3332" width="10.109375" style="32" bestFit="1" customWidth="1"/>
    <col min="3333" max="3335" width="12" style="32" customWidth="1"/>
    <col min="3336" max="3336" width="18.21875" style="32" customWidth="1"/>
    <col min="3337" max="3337" width="11.6640625" style="32" customWidth="1"/>
    <col min="3338" max="3338" width="22.88671875" style="32" customWidth="1"/>
    <col min="3339" max="3339" width="33.77734375" style="32" customWidth="1"/>
    <col min="3340" max="3340" width="41.109375" style="32" customWidth="1"/>
    <col min="3341" max="3341" width="11.6640625" style="32" bestFit="1" customWidth="1"/>
    <col min="3342" max="3342" width="13.6640625" style="32" customWidth="1"/>
    <col min="3343" max="3343" width="10.33203125" style="32" customWidth="1"/>
    <col min="3344" max="3344" width="14" style="32" customWidth="1"/>
    <col min="3345" max="3345" width="44.6640625" style="32" customWidth="1"/>
    <col min="3346" max="3346" width="48.33203125" style="32" bestFit="1" customWidth="1"/>
    <col min="3347" max="3586" width="9.109375" style="32"/>
    <col min="3587" max="3587" width="8" style="32" customWidth="1"/>
    <col min="3588" max="3588" width="10.109375" style="32" bestFit="1" customWidth="1"/>
    <col min="3589" max="3591" width="12" style="32" customWidth="1"/>
    <col min="3592" max="3592" width="18.21875" style="32" customWidth="1"/>
    <col min="3593" max="3593" width="11.6640625" style="32" customWidth="1"/>
    <col min="3594" max="3594" width="22.88671875" style="32" customWidth="1"/>
    <col min="3595" max="3595" width="33.77734375" style="32" customWidth="1"/>
    <col min="3596" max="3596" width="41.109375" style="32" customWidth="1"/>
    <col min="3597" max="3597" width="11.6640625" style="32" bestFit="1" customWidth="1"/>
    <col min="3598" max="3598" width="13.6640625" style="32" customWidth="1"/>
    <col min="3599" max="3599" width="10.33203125" style="32" customWidth="1"/>
    <col min="3600" max="3600" width="14" style="32" customWidth="1"/>
    <col min="3601" max="3601" width="44.6640625" style="32" customWidth="1"/>
    <col min="3602" max="3602" width="48.33203125" style="32" bestFit="1" customWidth="1"/>
    <col min="3603" max="3842" width="9.109375" style="32"/>
    <col min="3843" max="3843" width="8" style="32" customWidth="1"/>
    <col min="3844" max="3844" width="10.109375" style="32" bestFit="1" customWidth="1"/>
    <col min="3845" max="3847" width="12" style="32" customWidth="1"/>
    <col min="3848" max="3848" width="18.21875" style="32" customWidth="1"/>
    <col min="3849" max="3849" width="11.6640625" style="32" customWidth="1"/>
    <col min="3850" max="3850" width="22.88671875" style="32" customWidth="1"/>
    <col min="3851" max="3851" width="33.77734375" style="32" customWidth="1"/>
    <col min="3852" max="3852" width="41.109375" style="32" customWidth="1"/>
    <col min="3853" max="3853" width="11.6640625" style="32" bestFit="1" customWidth="1"/>
    <col min="3854" max="3854" width="13.6640625" style="32" customWidth="1"/>
    <col min="3855" max="3855" width="10.33203125" style="32" customWidth="1"/>
    <col min="3856" max="3856" width="14" style="32" customWidth="1"/>
    <col min="3857" max="3857" width="44.6640625" style="32" customWidth="1"/>
    <col min="3858" max="3858" width="48.33203125" style="32" bestFit="1" customWidth="1"/>
    <col min="3859" max="4098" width="9.109375" style="32"/>
    <col min="4099" max="4099" width="8" style="32" customWidth="1"/>
    <col min="4100" max="4100" width="10.109375" style="32" bestFit="1" customWidth="1"/>
    <col min="4101" max="4103" width="12" style="32" customWidth="1"/>
    <col min="4104" max="4104" width="18.21875" style="32" customWidth="1"/>
    <col min="4105" max="4105" width="11.6640625" style="32" customWidth="1"/>
    <col min="4106" max="4106" width="22.88671875" style="32" customWidth="1"/>
    <col min="4107" max="4107" width="33.77734375" style="32" customWidth="1"/>
    <col min="4108" max="4108" width="41.109375" style="32" customWidth="1"/>
    <col min="4109" max="4109" width="11.6640625" style="32" bestFit="1" customWidth="1"/>
    <col min="4110" max="4110" width="13.6640625" style="32" customWidth="1"/>
    <col min="4111" max="4111" width="10.33203125" style="32" customWidth="1"/>
    <col min="4112" max="4112" width="14" style="32" customWidth="1"/>
    <col min="4113" max="4113" width="44.6640625" style="32" customWidth="1"/>
    <col min="4114" max="4114" width="48.33203125" style="32" bestFit="1" customWidth="1"/>
    <col min="4115" max="4354" width="9.109375" style="32"/>
    <col min="4355" max="4355" width="8" style="32" customWidth="1"/>
    <col min="4356" max="4356" width="10.109375" style="32" bestFit="1" customWidth="1"/>
    <col min="4357" max="4359" width="12" style="32" customWidth="1"/>
    <col min="4360" max="4360" width="18.21875" style="32" customWidth="1"/>
    <col min="4361" max="4361" width="11.6640625" style="32" customWidth="1"/>
    <col min="4362" max="4362" width="22.88671875" style="32" customWidth="1"/>
    <col min="4363" max="4363" width="33.77734375" style="32" customWidth="1"/>
    <col min="4364" max="4364" width="41.109375" style="32" customWidth="1"/>
    <col min="4365" max="4365" width="11.6640625" style="32" bestFit="1" customWidth="1"/>
    <col min="4366" max="4366" width="13.6640625" style="32" customWidth="1"/>
    <col min="4367" max="4367" width="10.33203125" style="32" customWidth="1"/>
    <col min="4368" max="4368" width="14" style="32" customWidth="1"/>
    <col min="4369" max="4369" width="44.6640625" style="32" customWidth="1"/>
    <col min="4370" max="4370" width="48.33203125" style="32" bestFit="1" customWidth="1"/>
    <col min="4371" max="4610" width="9.109375" style="32"/>
    <col min="4611" max="4611" width="8" style="32" customWidth="1"/>
    <col min="4612" max="4612" width="10.109375" style="32" bestFit="1" customWidth="1"/>
    <col min="4613" max="4615" width="12" style="32" customWidth="1"/>
    <col min="4616" max="4616" width="18.21875" style="32" customWidth="1"/>
    <col min="4617" max="4617" width="11.6640625" style="32" customWidth="1"/>
    <col min="4618" max="4618" width="22.88671875" style="32" customWidth="1"/>
    <col min="4619" max="4619" width="33.77734375" style="32" customWidth="1"/>
    <col min="4620" max="4620" width="41.109375" style="32" customWidth="1"/>
    <col min="4621" max="4621" width="11.6640625" style="32" bestFit="1" customWidth="1"/>
    <col min="4622" max="4622" width="13.6640625" style="32" customWidth="1"/>
    <col min="4623" max="4623" width="10.33203125" style="32" customWidth="1"/>
    <col min="4624" max="4624" width="14" style="32" customWidth="1"/>
    <col min="4625" max="4625" width="44.6640625" style="32" customWidth="1"/>
    <col min="4626" max="4626" width="48.33203125" style="32" bestFit="1" customWidth="1"/>
    <col min="4627" max="4866" width="9.109375" style="32"/>
    <col min="4867" max="4867" width="8" style="32" customWidth="1"/>
    <col min="4868" max="4868" width="10.109375" style="32" bestFit="1" customWidth="1"/>
    <col min="4869" max="4871" width="12" style="32" customWidth="1"/>
    <col min="4872" max="4872" width="18.21875" style="32" customWidth="1"/>
    <col min="4873" max="4873" width="11.6640625" style="32" customWidth="1"/>
    <col min="4874" max="4874" width="22.88671875" style="32" customWidth="1"/>
    <col min="4875" max="4875" width="33.77734375" style="32" customWidth="1"/>
    <col min="4876" max="4876" width="41.109375" style="32" customWidth="1"/>
    <col min="4877" max="4877" width="11.6640625" style="32" bestFit="1" customWidth="1"/>
    <col min="4878" max="4878" width="13.6640625" style="32" customWidth="1"/>
    <col min="4879" max="4879" width="10.33203125" style="32" customWidth="1"/>
    <col min="4880" max="4880" width="14" style="32" customWidth="1"/>
    <col min="4881" max="4881" width="44.6640625" style="32" customWidth="1"/>
    <col min="4882" max="4882" width="48.33203125" style="32" bestFit="1" customWidth="1"/>
    <col min="4883" max="5122" width="9.109375" style="32"/>
    <col min="5123" max="5123" width="8" style="32" customWidth="1"/>
    <col min="5124" max="5124" width="10.109375" style="32" bestFit="1" customWidth="1"/>
    <col min="5125" max="5127" width="12" style="32" customWidth="1"/>
    <col min="5128" max="5128" width="18.21875" style="32" customWidth="1"/>
    <col min="5129" max="5129" width="11.6640625" style="32" customWidth="1"/>
    <col min="5130" max="5130" width="22.88671875" style="32" customWidth="1"/>
    <col min="5131" max="5131" width="33.77734375" style="32" customWidth="1"/>
    <col min="5132" max="5132" width="41.109375" style="32" customWidth="1"/>
    <col min="5133" max="5133" width="11.6640625" style="32" bestFit="1" customWidth="1"/>
    <col min="5134" max="5134" width="13.6640625" style="32" customWidth="1"/>
    <col min="5135" max="5135" width="10.33203125" style="32" customWidth="1"/>
    <col min="5136" max="5136" width="14" style="32" customWidth="1"/>
    <col min="5137" max="5137" width="44.6640625" style="32" customWidth="1"/>
    <col min="5138" max="5138" width="48.33203125" style="32" bestFit="1" customWidth="1"/>
    <col min="5139" max="5378" width="9.109375" style="32"/>
    <col min="5379" max="5379" width="8" style="32" customWidth="1"/>
    <col min="5380" max="5380" width="10.109375" style="32" bestFit="1" customWidth="1"/>
    <col min="5381" max="5383" width="12" style="32" customWidth="1"/>
    <col min="5384" max="5384" width="18.21875" style="32" customWidth="1"/>
    <col min="5385" max="5385" width="11.6640625" style="32" customWidth="1"/>
    <col min="5386" max="5386" width="22.88671875" style="32" customWidth="1"/>
    <col min="5387" max="5387" width="33.77734375" style="32" customWidth="1"/>
    <col min="5388" max="5388" width="41.109375" style="32" customWidth="1"/>
    <col min="5389" max="5389" width="11.6640625" style="32" bestFit="1" customWidth="1"/>
    <col min="5390" max="5390" width="13.6640625" style="32" customWidth="1"/>
    <col min="5391" max="5391" width="10.33203125" style="32" customWidth="1"/>
    <col min="5392" max="5392" width="14" style="32" customWidth="1"/>
    <col min="5393" max="5393" width="44.6640625" style="32" customWidth="1"/>
    <col min="5394" max="5394" width="48.33203125" style="32" bestFit="1" customWidth="1"/>
    <col min="5395" max="5634" width="9.109375" style="32"/>
    <col min="5635" max="5635" width="8" style="32" customWidth="1"/>
    <col min="5636" max="5636" width="10.109375" style="32" bestFit="1" customWidth="1"/>
    <col min="5637" max="5639" width="12" style="32" customWidth="1"/>
    <col min="5640" max="5640" width="18.21875" style="32" customWidth="1"/>
    <col min="5641" max="5641" width="11.6640625" style="32" customWidth="1"/>
    <col min="5642" max="5642" width="22.88671875" style="32" customWidth="1"/>
    <col min="5643" max="5643" width="33.77734375" style="32" customWidth="1"/>
    <col min="5644" max="5644" width="41.109375" style="32" customWidth="1"/>
    <col min="5645" max="5645" width="11.6640625" style="32" bestFit="1" customWidth="1"/>
    <col min="5646" max="5646" width="13.6640625" style="32" customWidth="1"/>
    <col min="5647" max="5647" width="10.33203125" style="32" customWidth="1"/>
    <col min="5648" max="5648" width="14" style="32" customWidth="1"/>
    <col min="5649" max="5649" width="44.6640625" style="32" customWidth="1"/>
    <col min="5650" max="5650" width="48.33203125" style="32" bestFit="1" customWidth="1"/>
    <col min="5651" max="5890" width="9.109375" style="32"/>
    <col min="5891" max="5891" width="8" style="32" customWidth="1"/>
    <col min="5892" max="5892" width="10.109375" style="32" bestFit="1" customWidth="1"/>
    <col min="5893" max="5895" width="12" style="32" customWidth="1"/>
    <col min="5896" max="5896" width="18.21875" style="32" customWidth="1"/>
    <col min="5897" max="5897" width="11.6640625" style="32" customWidth="1"/>
    <col min="5898" max="5898" width="22.88671875" style="32" customWidth="1"/>
    <col min="5899" max="5899" width="33.77734375" style="32" customWidth="1"/>
    <col min="5900" max="5900" width="41.109375" style="32" customWidth="1"/>
    <col min="5901" max="5901" width="11.6640625" style="32" bestFit="1" customWidth="1"/>
    <col min="5902" max="5902" width="13.6640625" style="32" customWidth="1"/>
    <col min="5903" max="5903" width="10.33203125" style="32" customWidth="1"/>
    <col min="5904" max="5904" width="14" style="32" customWidth="1"/>
    <col min="5905" max="5905" width="44.6640625" style="32" customWidth="1"/>
    <col min="5906" max="5906" width="48.33203125" style="32" bestFit="1" customWidth="1"/>
    <col min="5907" max="6146" width="9.109375" style="32"/>
    <col min="6147" max="6147" width="8" style="32" customWidth="1"/>
    <col min="6148" max="6148" width="10.109375" style="32" bestFit="1" customWidth="1"/>
    <col min="6149" max="6151" width="12" style="32" customWidth="1"/>
    <col min="6152" max="6152" width="18.21875" style="32" customWidth="1"/>
    <col min="6153" max="6153" width="11.6640625" style="32" customWidth="1"/>
    <col min="6154" max="6154" width="22.88671875" style="32" customWidth="1"/>
    <col min="6155" max="6155" width="33.77734375" style="32" customWidth="1"/>
    <col min="6156" max="6156" width="41.109375" style="32" customWidth="1"/>
    <col min="6157" max="6157" width="11.6640625" style="32" bestFit="1" customWidth="1"/>
    <col min="6158" max="6158" width="13.6640625" style="32" customWidth="1"/>
    <col min="6159" max="6159" width="10.33203125" style="32" customWidth="1"/>
    <col min="6160" max="6160" width="14" style="32" customWidth="1"/>
    <col min="6161" max="6161" width="44.6640625" style="32" customWidth="1"/>
    <col min="6162" max="6162" width="48.33203125" style="32" bestFit="1" customWidth="1"/>
    <col min="6163" max="6402" width="9.109375" style="32"/>
    <col min="6403" max="6403" width="8" style="32" customWidth="1"/>
    <col min="6404" max="6404" width="10.109375" style="32" bestFit="1" customWidth="1"/>
    <col min="6405" max="6407" width="12" style="32" customWidth="1"/>
    <col min="6408" max="6408" width="18.21875" style="32" customWidth="1"/>
    <col min="6409" max="6409" width="11.6640625" style="32" customWidth="1"/>
    <col min="6410" max="6410" width="22.88671875" style="32" customWidth="1"/>
    <col min="6411" max="6411" width="33.77734375" style="32" customWidth="1"/>
    <col min="6412" max="6412" width="41.109375" style="32" customWidth="1"/>
    <col min="6413" max="6413" width="11.6640625" style="32" bestFit="1" customWidth="1"/>
    <col min="6414" max="6414" width="13.6640625" style="32" customWidth="1"/>
    <col min="6415" max="6415" width="10.33203125" style="32" customWidth="1"/>
    <col min="6416" max="6416" width="14" style="32" customWidth="1"/>
    <col min="6417" max="6417" width="44.6640625" style="32" customWidth="1"/>
    <col min="6418" max="6418" width="48.33203125" style="32" bestFit="1" customWidth="1"/>
    <col min="6419" max="6658" width="9.109375" style="32"/>
    <col min="6659" max="6659" width="8" style="32" customWidth="1"/>
    <col min="6660" max="6660" width="10.109375" style="32" bestFit="1" customWidth="1"/>
    <col min="6661" max="6663" width="12" style="32" customWidth="1"/>
    <col min="6664" max="6664" width="18.21875" style="32" customWidth="1"/>
    <col min="6665" max="6665" width="11.6640625" style="32" customWidth="1"/>
    <col min="6666" max="6666" width="22.88671875" style="32" customWidth="1"/>
    <col min="6667" max="6667" width="33.77734375" style="32" customWidth="1"/>
    <col min="6668" max="6668" width="41.109375" style="32" customWidth="1"/>
    <col min="6669" max="6669" width="11.6640625" style="32" bestFit="1" customWidth="1"/>
    <col min="6670" max="6670" width="13.6640625" style="32" customWidth="1"/>
    <col min="6671" max="6671" width="10.33203125" style="32" customWidth="1"/>
    <col min="6672" max="6672" width="14" style="32" customWidth="1"/>
    <col min="6673" max="6673" width="44.6640625" style="32" customWidth="1"/>
    <col min="6674" max="6674" width="48.33203125" style="32" bestFit="1" customWidth="1"/>
    <col min="6675" max="6914" width="9.109375" style="32"/>
    <col min="6915" max="6915" width="8" style="32" customWidth="1"/>
    <col min="6916" max="6916" width="10.109375" style="32" bestFit="1" customWidth="1"/>
    <col min="6917" max="6919" width="12" style="32" customWidth="1"/>
    <col min="6920" max="6920" width="18.21875" style="32" customWidth="1"/>
    <col min="6921" max="6921" width="11.6640625" style="32" customWidth="1"/>
    <col min="6922" max="6922" width="22.88671875" style="32" customWidth="1"/>
    <col min="6923" max="6923" width="33.77734375" style="32" customWidth="1"/>
    <col min="6924" max="6924" width="41.109375" style="32" customWidth="1"/>
    <col min="6925" max="6925" width="11.6640625" style="32" bestFit="1" customWidth="1"/>
    <col min="6926" max="6926" width="13.6640625" style="32" customWidth="1"/>
    <col min="6927" max="6927" width="10.33203125" style="32" customWidth="1"/>
    <col min="6928" max="6928" width="14" style="32" customWidth="1"/>
    <col min="6929" max="6929" width="44.6640625" style="32" customWidth="1"/>
    <col min="6930" max="6930" width="48.33203125" style="32" bestFit="1" customWidth="1"/>
    <col min="6931" max="7170" width="9.109375" style="32"/>
    <col min="7171" max="7171" width="8" style="32" customWidth="1"/>
    <col min="7172" max="7172" width="10.109375" style="32" bestFit="1" customWidth="1"/>
    <col min="7173" max="7175" width="12" style="32" customWidth="1"/>
    <col min="7176" max="7176" width="18.21875" style="32" customWidth="1"/>
    <col min="7177" max="7177" width="11.6640625" style="32" customWidth="1"/>
    <col min="7178" max="7178" width="22.88671875" style="32" customWidth="1"/>
    <col min="7179" max="7179" width="33.77734375" style="32" customWidth="1"/>
    <col min="7180" max="7180" width="41.109375" style="32" customWidth="1"/>
    <col min="7181" max="7181" width="11.6640625" style="32" bestFit="1" customWidth="1"/>
    <col min="7182" max="7182" width="13.6640625" style="32" customWidth="1"/>
    <col min="7183" max="7183" width="10.33203125" style="32" customWidth="1"/>
    <col min="7184" max="7184" width="14" style="32" customWidth="1"/>
    <col min="7185" max="7185" width="44.6640625" style="32" customWidth="1"/>
    <col min="7186" max="7186" width="48.33203125" style="32" bestFit="1" customWidth="1"/>
    <col min="7187" max="7426" width="9.109375" style="32"/>
    <col min="7427" max="7427" width="8" style="32" customWidth="1"/>
    <col min="7428" max="7428" width="10.109375" style="32" bestFit="1" customWidth="1"/>
    <col min="7429" max="7431" width="12" style="32" customWidth="1"/>
    <col min="7432" max="7432" width="18.21875" style="32" customWidth="1"/>
    <col min="7433" max="7433" width="11.6640625" style="32" customWidth="1"/>
    <col min="7434" max="7434" width="22.88671875" style="32" customWidth="1"/>
    <col min="7435" max="7435" width="33.77734375" style="32" customWidth="1"/>
    <col min="7436" max="7436" width="41.109375" style="32" customWidth="1"/>
    <col min="7437" max="7437" width="11.6640625" style="32" bestFit="1" customWidth="1"/>
    <col min="7438" max="7438" width="13.6640625" style="32" customWidth="1"/>
    <col min="7439" max="7439" width="10.33203125" style="32" customWidth="1"/>
    <col min="7440" max="7440" width="14" style="32" customWidth="1"/>
    <col min="7441" max="7441" width="44.6640625" style="32" customWidth="1"/>
    <col min="7442" max="7442" width="48.33203125" style="32" bestFit="1" customWidth="1"/>
    <col min="7443" max="7682" width="9.109375" style="32"/>
    <col min="7683" max="7683" width="8" style="32" customWidth="1"/>
    <col min="7684" max="7684" width="10.109375" style="32" bestFit="1" customWidth="1"/>
    <col min="7685" max="7687" width="12" style="32" customWidth="1"/>
    <col min="7688" max="7688" width="18.21875" style="32" customWidth="1"/>
    <col min="7689" max="7689" width="11.6640625" style="32" customWidth="1"/>
    <col min="7690" max="7690" width="22.88671875" style="32" customWidth="1"/>
    <col min="7691" max="7691" width="33.77734375" style="32" customWidth="1"/>
    <col min="7692" max="7692" width="41.109375" style="32" customWidth="1"/>
    <col min="7693" max="7693" width="11.6640625" style="32" bestFit="1" customWidth="1"/>
    <col min="7694" max="7694" width="13.6640625" style="32" customWidth="1"/>
    <col min="7695" max="7695" width="10.33203125" style="32" customWidth="1"/>
    <col min="7696" max="7696" width="14" style="32" customWidth="1"/>
    <col min="7697" max="7697" width="44.6640625" style="32" customWidth="1"/>
    <col min="7698" max="7698" width="48.33203125" style="32" bestFit="1" customWidth="1"/>
    <col min="7699" max="7938" width="9.109375" style="32"/>
    <col min="7939" max="7939" width="8" style="32" customWidth="1"/>
    <col min="7940" max="7940" width="10.109375" style="32" bestFit="1" customWidth="1"/>
    <col min="7941" max="7943" width="12" style="32" customWidth="1"/>
    <col min="7944" max="7944" width="18.21875" style="32" customWidth="1"/>
    <col min="7945" max="7945" width="11.6640625" style="32" customWidth="1"/>
    <col min="7946" max="7946" width="22.88671875" style="32" customWidth="1"/>
    <col min="7947" max="7947" width="33.77734375" style="32" customWidth="1"/>
    <col min="7948" max="7948" width="41.109375" style="32" customWidth="1"/>
    <col min="7949" max="7949" width="11.6640625" style="32" bestFit="1" customWidth="1"/>
    <col min="7950" max="7950" width="13.6640625" style="32" customWidth="1"/>
    <col min="7951" max="7951" width="10.33203125" style="32" customWidth="1"/>
    <col min="7952" max="7952" width="14" style="32" customWidth="1"/>
    <col min="7953" max="7953" width="44.6640625" style="32" customWidth="1"/>
    <col min="7954" max="7954" width="48.33203125" style="32" bestFit="1" customWidth="1"/>
    <col min="7955" max="8194" width="9.109375" style="32"/>
    <col min="8195" max="8195" width="8" style="32" customWidth="1"/>
    <col min="8196" max="8196" width="10.109375" style="32" bestFit="1" customWidth="1"/>
    <col min="8197" max="8199" width="12" style="32" customWidth="1"/>
    <col min="8200" max="8200" width="18.21875" style="32" customWidth="1"/>
    <col min="8201" max="8201" width="11.6640625" style="32" customWidth="1"/>
    <col min="8202" max="8202" width="22.88671875" style="32" customWidth="1"/>
    <col min="8203" max="8203" width="33.77734375" style="32" customWidth="1"/>
    <col min="8204" max="8204" width="41.109375" style="32" customWidth="1"/>
    <col min="8205" max="8205" width="11.6640625" style="32" bestFit="1" customWidth="1"/>
    <col min="8206" max="8206" width="13.6640625" style="32" customWidth="1"/>
    <col min="8207" max="8207" width="10.33203125" style="32" customWidth="1"/>
    <col min="8208" max="8208" width="14" style="32" customWidth="1"/>
    <col min="8209" max="8209" width="44.6640625" style="32" customWidth="1"/>
    <col min="8210" max="8210" width="48.33203125" style="32" bestFit="1" customWidth="1"/>
    <col min="8211" max="8450" width="9.109375" style="32"/>
    <col min="8451" max="8451" width="8" style="32" customWidth="1"/>
    <col min="8452" max="8452" width="10.109375" style="32" bestFit="1" customWidth="1"/>
    <col min="8453" max="8455" width="12" style="32" customWidth="1"/>
    <col min="8456" max="8456" width="18.21875" style="32" customWidth="1"/>
    <col min="8457" max="8457" width="11.6640625" style="32" customWidth="1"/>
    <col min="8458" max="8458" width="22.88671875" style="32" customWidth="1"/>
    <col min="8459" max="8459" width="33.77734375" style="32" customWidth="1"/>
    <col min="8460" max="8460" width="41.109375" style="32" customWidth="1"/>
    <col min="8461" max="8461" width="11.6640625" style="32" bestFit="1" customWidth="1"/>
    <col min="8462" max="8462" width="13.6640625" style="32" customWidth="1"/>
    <col min="8463" max="8463" width="10.33203125" style="32" customWidth="1"/>
    <col min="8464" max="8464" width="14" style="32" customWidth="1"/>
    <col min="8465" max="8465" width="44.6640625" style="32" customWidth="1"/>
    <col min="8466" max="8466" width="48.33203125" style="32" bestFit="1" customWidth="1"/>
    <col min="8467" max="8706" width="9.109375" style="32"/>
    <col min="8707" max="8707" width="8" style="32" customWidth="1"/>
    <col min="8708" max="8708" width="10.109375" style="32" bestFit="1" customWidth="1"/>
    <col min="8709" max="8711" width="12" style="32" customWidth="1"/>
    <col min="8712" max="8712" width="18.21875" style="32" customWidth="1"/>
    <col min="8713" max="8713" width="11.6640625" style="32" customWidth="1"/>
    <col min="8714" max="8714" width="22.88671875" style="32" customWidth="1"/>
    <col min="8715" max="8715" width="33.77734375" style="32" customWidth="1"/>
    <col min="8716" max="8716" width="41.109375" style="32" customWidth="1"/>
    <col min="8717" max="8717" width="11.6640625" style="32" bestFit="1" customWidth="1"/>
    <col min="8718" max="8718" width="13.6640625" style="32" customWidth="1"/>
    <col min="8719" max="8719" width="10.33203125" style="32" customWidth="1"/>
    <col min="8720" max="8720" width="14" style="32" customWidth="1"/>
    <col min="8721" max="8721" width="44.6640625" style="32" customWidth="1"/>
    <col min="8722" max="8722" width="48.33203125" style="32" bestFit="1" customWidth="1"/>
    <col min="8723" max="8962" width="9.109375" style="32"/>
    <col min="8963" max="8963" width="8" style="32" customWidth="1"/>
    <col min="8964" max="8964" width="10.109375" style="32" bestFit="1" customWidth="1"/>
    <col min="8965" max="8967" width="12" style="32" customWidth="1"/>
    <col min="8968" max="8968" width="18.21875" style="32" customWidth="1"/>
    <col min="8969" max="8969" width="11.6640625" style="32" customWidth="1"/>
    <col min="8970" max="8970" width="22.88671875" style="32" customWidth="1"/>
    <col min="8971" max="8971" width="33.77734375" style="32" customWidth="1"/>
    <col min="8972" max="8972" width="41.109375" style="32" customWidth="1"/>
    <col min="8973" max="8973" width="11.6640625" style="32" bestFit="1" customWidth="1"/>
    <col min="8974" max="8974" width="13.6640625" style="32" customWidth="1"/>
    <col min="8975" max="8975" width="10.33203125" style="32" customWidth="1"/>
    <col min="8976" max="8976" width="14" style="32" customWidth="1"/>
    <col min="8977" max="8977" width="44.6640625" style="32" customWidth="1"/>
    <col min="8978" max="8978" width="48.33203125" style="32" bestFit="1" customWidth="1"/>
    <col min="8979" max="9218" width="9.109375" style="32"/>
    <col min="9219" max="9219" width="8" style="32" customWidth="1"/>
    <col min="9220" max="9220" width="10.109375" style="32" bestFit="1" customWidth="1"/>
    <col min="9221" max="9223" width="12" style="32" customWidth="1"/>
    <col min="9224" max="9224" width="18.21875" style="32" customWidth="1"/>
    <col min="9225" max="9225" width="11.6640625" style="32" customWidth="1"/>
    <col min="9226" max="9226" width="22.88671875" style="32" customWidth="1"/>
    <col min="9227" max="9227" width="33.77734375" style="32" customWidth="1"/>
    <col min="9228" max="9228" width="41.109375" style="32" customWidth="1"/>
    <col min="9229" max="9229" width="11.6640625" style="32" bestFit="1" customWidth="1"/>
    <col min="9230" max="9230" width="13.6640625" style="32" customWidth="1"/>
    <col min="9231" max="9231" width="10.33203125" style="32" customWidth="1"/>
    <col min="9232" max="9232" width="14" style="32" customWidth="1"/>
    <col min="9233" max="9233" width="44.6640625" style="32" customWidth="1"/>
    <col min="9234" max="9234" width="48.33203125" style="32" bestFit="1" customWidth="1"/>
    <col min="9235" max="9474" width="9.109375" style="32"/>
    <col min="9475" max="9475" width="8" style="32" customWidth="1"/>
    <col min="9476" max="9476" width="10.109375" style="32" bestFit="1" customWidth="1"/>
    <col min="9477" max="9479" width="12" style="32" customWidth="1"/>
    <col min="9480" max="9480" width="18.21875" style="32" customWidth="1"/>
    <col min="9481" max="9481" width="11.6640625" style="32" customWidth="1"/>
    <col min="9482" max="9482" width="22.88671875" style="32" customWidth="1"/>
    <col min="9483" max="9483" width="33.77734375" style="32" customWidth="1"/>
    <col min="9484" max="9484" width="41.109375" style="32" customWidth="1"/>
    <col min="9485" max="9485" width="11.6640625" style="32" bestFit="1" customWidth="1"/>
    <col min="9486" max="9486" width="13.6640625" style="32" customWidth="1"/>
    <col min="9487" max="9487" width="10.33203125" style="32" customWidth="1"/>
    <col min="9488" max="9488" width="14" style="32" customWidth="1"/>
    <col min="9489" max="9489" width="44.6640625" style="32" customWidth="1"/>
    <col min="9490" max="9490" width="48.33203125" style="32" bestFit="1" customWidth="1"/>
    <col min="9491" max="9730" width="9.109375" style="32"/>
    <col min="9731" max="9731" width="8" style="32" customWidth="1"/>
    <col min="9732" max="9732" width="10.109375" style="32" bestFit="1" customWidth="1"/>
    <col min="9733" max="9735" width="12" style="32" customWidth="1"/>
    <col min="9736" max="9736" width="18.21875" style="32" customWidth="1"/>
    <col min="9737" max="9737" width="11.6640625" style="32" customWidth="1"/>
    <col min="9738" max="9738" width="22.88671875" style="32" customWidth="1"/>
    <col min="9739" max="9739" width="33.77734375" style="32" customWidth="1"/>
    <col min="9740" max="9740" width="41.109375" style="32" customWidth="1"/>
    <col min="9741" max="9741" width="11.6640625" style="32" bestFit="1" customWidth="1"/>
    <col min="9742" max="9742" width="13.6640625" style="32" customWidth="1"/>
    <col min="9743" max="9743" width="10.33203125" style="32" customWidth="1"/>
    <col min="9744" max="9744" width="14" style="32" customWidth="1"/>
    <col min="9745" max="9745" width="44.6640625" style="32" customWidth="1"/>
    <col min="9746" max="9746" width="48.33203125" style="32" bestFit="1" customWidth="1"/>
    <col min="9747" max="9986" width="9.109375" style="32"/>
    <col min="9987" max="9987" width="8" style="32" customWidth="1"/>
    <col min="9988" max="9988" width="10.109375" style="32" bestFit="1" customWidth="1"/>
    <col min="9989" max="9991" width="12" style="32" customWidth="1"/>
    <col min="9992" max="9992" width="18.21875" style="32" customWidth="1"/>
    <col min="9993" max="9993" width="11.6640625" style="32" customWidth="1"/>
    <col min="9994" max="9994" width="22.88671875" style="32" customWidth="1"/>
    <col min="9995" max="9995" width="33.77734375" style="32" customWidth="1"/>
    <col min="9996" max="9996" width="41.109375" style="32" customWidth="1"/>
    <col min="9997" max="9997" width="11.6640625" style="32" bestFit="1" customWidth="1"/>
    <col min="9998" max="9998" width="13.6640625" style="32" customWidth="1"/>
    <col min="9999" max="9999" width="10.33203125" style="32" customWidth="1"/>
    <col min="10000" max="10000" width="14" style="32" customWidth="1"/>
    <col min="10001" max="10001" width="44.6640625" style="32" customWidth="1"/>
    <col min="10002" max="10002" width="48.33203125" style="32" bestFit="1" customWidth="1"/>
    <col min="10003" max="10242" width="9.109375" style="32"/>
    <col min="10243" max="10243" width="8" style="32" customWidth="1"/>
    <col min="10244" max="10244" width="10.109375" style="32" bestFit="1" customWidth="1"/>
    <col min="10245" max="10247" width="12" style="32" customWidth="1"/>
    <col min="10248" max="10248" width="18.21875" style="32" customWidth="1"/>
    <col min="10249" max="10249" width="11.6640625" style="32" customWidth="1"/>
    <col min="10250" max="10250" width="22.88671875" style="32" customWidth="1"/>
    <col min="10251" max="10251" width="33.77734375" style="32" customWidth="1"/>
    <col min="10252" max="10252" width="41.109375" style="32" customWidth="1"/>
    <col min="10253" max="10253" width="11.6640625" style="32" bestFit="1" customWidth="1"/>
    <col min="10254" max="10254" width="13.6640625" style="32" customWidth="1"/>
    <col min="10255" max="10255" width="10.33203125" style="32" customWidth="1"/>
    <col min="10256" max="10256" width="14" style="32" customWidth="1"/>
    <col min="10257" max="10257" width="44.6640625" style="32" customWidth="1"/>
    <col min="10258" max="10258" width="48.33203125" style="32" bestFit="1" customWidth="1"/>
    <col min="10259" max="10498" width="9.109375" style="32"/>
    <col min="10499" max="10499" width="8" style="32" customWidth="1"/>
    <col min="10500" max="10500" width="10.109375" style="32" bestFit="1" customWidth="1"/>
    <col min="10501" max="10503" width="12" style="32" customWidth="1"/>
    <col min="10504" max="10504" width="18.21875" style="32" customWidth="1"/>
    <col min="10505" max="10505" width="11.6640625" style="32" customWidth="1"/>
    <col min="10506" max="10506" width="22.88671875" style="32" customWidth="1"/>
    <col min="10507" max="10507" width="33.77734375" style="32" customWidth="1"/>
    <col min="10508" max="10508" width="41.109375" style="32" customWidth="1"/>
    <col min="10509" max="10509" width="11.6640625" style="32" bestFit="1" customWidth="1"/>
    <col min="10510" max="10510" width="13.6640625" style="32" customWidth="1"/>
    <col min="10511" max="10511" width="10.33203125" style="32" customWidth="1"/>
    <col min="10512" max="10512" width="14" style="32" customWidth="1"/>
    <col min="10513" max="10513" width="44.6640625" style="32" customWidth="1"/>
    <col min="10514" max="10514" width="48.33203125" style="32" bestFit="1" customWidth="1"/>
    <col min="10515" max="10754" width="9.109375" style="32"/>
    <col min="10755" max="10755" width="8" style="32" customWidth="1"/>
    <col min="10756" max="10756" width="10.109375" style="32" bestFit="1" customWidth="1"/>
    <col min="10757" max="10759" width="12" style="32" customWidth="1"/>
    <col min="10760" max="10760" width="18.21875" style="32" customWidth="1"/>
    <col min="10761" max="10761" width="11.6640625" style="32" customWidth="1"/>
    <col min="10762" max="10762" width="22.88671875" style="32" customWidth="1"/>
    <col min="10763" max="10763" width="33.77734375" style="32" customWidth="1"/>
    <col min="10764" max="10764" width="41.109375" style="32" customWidth="1"/>
    <col min="10765" max="10765" width="11.6640625" style="32" bestFit="1" customWidth="1"/>
    <col min="10766" max="10766" width="13.6640625" style="32" customWidth="1"/>
    <col min="10767" max="10767" width="10.33203125" style="32" customWidth="1"/>
    <col min="10768" max="10768" width="14" style="32" customWidth="1"/>
    <col min="10769" max="10769" width="44.6640625" style="32" customWidth="1"/>
    <col min="10770" max="10770" width="48.33203125" style="32" bestFit="1" customWidth="1"/>
    <col min="10771" max="11010" width="9.109375" style="32"/>
    <col min="11011" max="11011" width="8" style="32" customWidth="1"/>
    <col min="11012" max="11012" width="10.109375" style="32" bestFit="1" customWidth="1"/>
    <col min="11013" max="11015" width="12" style="32" customWidth="1"/>
    <col min="11016" max="11016" width="18.21875" style="32" customWidth="1"/>
    <col min="11017" max="11017" width="11.6640625" style="32" customWidth="1"/>
    <col min="11018" max="11018" width="22.88671875" style="32" customWidth="1"/>
    <col min="11019" max="11019" width="33.77734375" style="32" customWidth="1"/>
    <col min="11020" max="11020" width="41.109375" style="32" customWidth="1"/>
    <col min="11021" max="11021" width="11.6640625" style="32" bestFit="1" customWidth="1"/>
    <col min="11022" max="11022" width="13.6640625" style="32" customWidth="1"/>
    <col min="11023" max="11023" width="10.33203125" style="32" customWidth="1"/>
    <col min="11024" max="11024" width="14" style="32" customWidth="1"/>
    <col min="11025" max="11025" width="44.6640625" style="32" customWidth="1"/>
    <col min="11026" max="11026" width="48.33203125" style="32" bestFit="1" customWidth="1"/>
    <col min="11027" max="11266" width="9.109375" style="32"/>
    <col min="11267" max="11267" width="8" style="32" customWidth="1"/>
    <col min="11268" max="11268" width="10.109375" style="32" bestFit="1" customWidth="1"/>
    <col min="11269" max="11271" width="12" style="32" customWidth="1"/>
    <col min="11272" max="11272" width="18.21875" style="32" customWidth="1"/>
    <col min="11273" max="11273" width="11.6640625" style="32" customWidth="1"/>
    <col min="11274" max="11274" width="22.88671875" style="32" customWidth="1"/>
    <col min="11275" max="11275" width="33.77734375" style="32" customWidth="1"/>
    <col min="11276" max="11276" width="41.109375" style="32" customWidth="1"/>
    <col min="11277" max="11277" width="11.6640625" style="32" bestFit="1" customWidth="1"/>
    <col min="11278" max="11278" width="13.6640625" style="32" customWidth="1"/>
    <col min="11279" max="11279" width="10.33203125" style="32" customWidth="1"/>
    <col min="11280" max="11280" width="14" style="32" customWidth="1"/>
    <col min="11281" max="11281" width="44.6640625" style="32" customWidth="1"/>
    <col min="11282" max="11282" width="48.33203125" style="32" bestFit="1" customWidth="1"/>
    <col min="11283" max="11522" width="9.109375" style="32"/>
    <col min="11523" max="11523" width="8" style="32" customWidth="1"/>
    <col min="11524" max="11524" width="10.109375" style="32" bestFit="1" customWidth="1"/>
    <col min="11525" max="11527" width="12" style="32" customWidth="1"/>
    <col min="11528" max="11528" width="18.21875" style="32" customWidth="1"/>
    <col min="11529" max="11529" width="11.6640625" style="32" customWidth="1"/>
    <col min="11530" max="11530" width="22.88671875" style="32" customWidth="1"/>
    <col min="11531" max="11531" width="33.77734375" style="32" customWidth="1"/>
    <col min="11532" max="11532" width="41.109375" style="32" customWidth="1"/>
    <col min="11533" max="11533" width="11.6640625" style="32" bestFit="1" customWidth="1"/>
    <col min="11534" max="11534" width="13.6640625" style="32" customWidth="1"/>
    <col min="11535" max="11535" width="10.33203125" style="32" customWidth="1"/>
    <col min="11536" max="11536" width="14" style="32" customWidth="1"/>
    <col min="11537" max="11537" width="44.6640625" style="32" customWidth="1"/>
    <col min="11538" max="11538" width="48.33203125" style="32" bestFit="1" customWidth="1"/>
    <col min="11539" max="11778" width="9.109375" style="32"/>
    <col min="11779" max="11779" width="8" style="32" customWidth="1"/>
    <col min="11780" max="11780" width="10.109375" style="32" bestFit="1" customWidth="1"/>
    <col min="11781" max="11783" width="12" style="32" customWidth="1"/>
    <col min="11784" max="11784" width="18.21875" style="32" customWidth="1"/>
    <col min="11785" max="11785" width="11.6640625" style="32" customWidth="1"/>
    <col min="11786" max="11786" width="22.88671875" style="32" customWidth="1"/>
    <col min="11787" max="11787" width="33.77734375" style="32" customWidth="1"/>
    <col min="11788" max="11788" width="41.109375" style="32" customWidth="1"/>
    <col min="11789" max="11789" width="11.6640625" style="32" bestFit="1" customWidth="1"/>
    <col min="11790" max="11790" width="13.6640625" style="32" customWidth="1"/>
    <col min="11791" max="11791" width="10.33203125" style="32" customWidth="1"/>
    <col min="11792" max="11792" width="14" style="32" customWidth="1"/>
    <col min="11793" max="11793" width="44.6640625" style="32" customWidth="1"/>
    <col min="11794" max="11794" width="48.33203125" style="32" bestFit="1" customWidth="1"/>
    <col min="11795" max="12034" width="9.109375" style="32"/>
    <col min="12035" max="12035" width="8" style="32" customWidth="1"/>
    <col min="12036" max="12036" width="10.109375" style="32" bestFit="1" customWidth="1"/>
    <col min="12037" max="12039" width="12" style="32" customWidth="1"/>
    <col min="12040" max="12040" width="18.21875" style="32" customWidth="1"/>
    <col min="12041" max="12041" width="11.6640625" style="32" customWidth="1"/>
    <col min="12042" max="12042" width="22.88671875" style="32" customWidth="1"/>
    <col min="12043" max="12043" width="33.77734375" style="32" customWidth="1"/>
    <col min="12044" max="12044" width="41.109375" style="32" customWidth="1"/>
    <col min="12045" max="12045" width="11.6640625" style="32" bestFit="1" customWidth="1"/>
    <col min="12046" max="12046" width="13.6640625" style="32" customWidth="1"/>
    <col min="12047" max="12047" width="10.33203125" style="32" customWidth="1"/>
    <col min="12048" max="12048" width="14" style="32" customWidth="1"/>
    <col min="12049" max="12049" width="44.6640625" style="32" customWidth="1"/>
    <col min="12050" max="12050" width="48.33203125" style="32" bestFit="1" customWidth="1"/>
    <col min="12051" max="12290" width="9.109375" style="32"/>
    <col min="12291" max="12291" width="8" style="32" customWidth="1"/>
    <col min="12292" max="12292" width="10.109375" style="32" bestFit="1" customWidth="1"/>
    <col min="12293" max="12295" width="12" style="32" customWidth="1"/>
    <col min="12296" max="12296" width="18.21875" style="32" customWidth="1"/>
    <col min="12297" max="12297" width="11.6640625" style="32" customWidth="1"/>
    <col min="12298" max="12298" width="22.88671875" style="32" customWidth="1"/>
    <col min="12299" max="12299" width="33.77734375" style="32" customWidth="1"/>
    <col min="12300" max="12300" width="41.109375" style="32" customWidth="1"/>
    <col min="12301" max="12301" width="11.6640625" style="32" bestFit="1" customWidth="1"/>
    <col min="12302" max="12302" width="13.6640625" style="32" customWidth="1"/>
    <col min="12303" max="12303" width="10.33203125" style="32" customWidth="1"/>
    <col min="12304" max="12304" width="14" style="32" customWidth="1"/>
    <col min="12305" max="12305" width="44.6640625" style="32" customWidth="1"/>
    <col min="12306" max="12306" width="48.33203125" style="32" bestFit="1" customWidth="1"/>
    <col min="12307" max="12546" width="9.109375" style="32"/>
    <col min="12547" max="12547" width="8" style="32" customWidth="1"/>
    <col min="12548" max="12548" width="10.109375" style="32" bestFit="1" customWidth="1"/>
    <col min="12549" max="12551" width="12" style="32" customWidth="1"/>
    <col min="12552" max="12552" width="18.21875" style="32" customWidth="1"/>
    <col min="12553" max="12553" width="11.6640625" style="32" customWidth="1"/>
    <col min="12554" max="12554" width="22.88671875" style="32" customWidth="1"/>
    <col min="12555" max="12555" width="33.77734375" style="32" customWidth="1"/>
    <col min="12556" max="12556" width="41.109375" style="32" customWidth="1"/>
    <col min="12557" max="12557" width="11.6640625" style="32" bestFit="1" customWidth="1"/>
    <col min="12558" max="12558" width="13.6640625" style="32" customWidth="1"/>
    <col min="12559" max="12559" width="10.33203125" style="32" customWidth="1"/>
    <col min="12560" max="12560" width="14" style="32" customWidth="1"/>
    <col min="12561" max="12561" width="44.6640625" style="32" customWidth="1"/>
    <col min="12562" max="12562" width="48.33203125" style="32" bestFit="1" customWidth="1"/>
    <col min="12563" max="12802" width="9.109375" style="32"/>
    <col min="12803" max="12803" width="8" style="32" customWidth="1"/>
    <col min="12804" max="12804" width="10.109375" style="32" bestFit="1" customWidth="1"/>
    <col min="12805" max="12807" width="12" style="32" customWidth="1"/>
    <col min="12808" max="12808" width="18.21875" style="32" customWidth="1"/>
    <col min="12809" max="12809" width="11.6640625" style="32" customWidth="1"/>
    <col min="12810" max="12810" width="22.88671875" style="32" customWidth="1"/>
    <col min="12811" max="12811" width="33.77734375" style="32" customWidth="1"/>
    <col min="12812" max="12812" width="41.109375" style="32" customWidth="1"/>
    <col min="12813" max="12813" width="11.6640625" style="32" bestFit="1" customWidth="1"/>
    <col min="12814" max="12814" width="13.6640625" style="32" customWidth="1"/>
    <col min="12815" max="12815" width="10.33203125" style="32" customWidth="1"/>
    <col min="12816" max="12816" width="14" style="32" customWidth="1"/>
    <col min="12817" max="12817" width="44.6640625" style="32" customWidth="1"/>
    <col min="12818" max="12818" width="48.33203125" style="32" bestFit="1" customWidth="1"/>
    <col min="12819" max="13058" width="9.109375" style="32"/>
    <col min="13059" max="13059" width="8" style="32" customWidth="1"/>
    <col min="13060" max="13060" width="10.109375" style="32" bestFit="1" customWidth="1"/>
    <col min="13061" max="13063" width="12" style="32" customWidth="1"/>
    <col min="13064" max="13064" width="18.21875" style="32" customWidth="1"/>
    <col min="13065" max="13065" width="11.6640625" style="32" customWidth="1"/>
    <col min="13066" max="13066" width="22.88671875" style="32" customWidth="1"/>
    <col min="13067" max="13067" width="33.77734375" style="32" customWidth="1"/>
    <col min="13068" max="13068" width="41.109375" style="32" customWidth="1"/>
    <col min="13069" max="13069" width="11.6640625" style="32" bestFit="1" customWidth="1"/>
    <col min="13070" max="13070" width="13.6640625" style="32" customWidth="1"/>
    <col min="13071" max="13071" width="10.33203125" style="32" customWidth="1"/>
    <col min="13072" max="13072" width="14" style="32" customWidth="1"/>
    <col min="13073" max="13073" width="44.6640625" style="32" customWidth="1"/>
    <col min="13074" max="13074" width="48.33203125" style="32" bestFit="1" customWidth="1"/>
    <col min="13075" max="13314" width="9.109375" style="32"/>
    <col min="13315" max="13315" width="8" style="32" customWidth="1"/>
    <col min="13316" max="13316" width="10.109375" style="32" bestFit="1" customWidth="1"/>
    <col min="13317" max="13319" width="12" style="32" customWidth="1"/>
    <col min="13320" max="13320" width="18.21875" style="32" customWidth="1"/>
    <col min="13321" max="13321" width="11.6640625" style="32" customWidth="1"/>
    <col min="13322" max="13322" width="22.88671875" style="32" customWidth="1"/>
    <col min="13323" max="13323" width="33.77734375" style="32" customWidth="1"/>
    <col min="13324" max="13324" width="41.109375" style="32" customWidth="1"/>
    <col min="13325" max="13325" width="11.6640625" style="32" bestFit="1" customWidth="1"/>
    <col min="13326" max="13326" width="13.6640625" style="32" customWidth="1"/>
    <col min="13327" max="13327" width="10.33203125" style="32" customWidth="1"/>
    <col min="13328" max="13328" width="14" style="32" customWidth="1"/>
    <col min="13329" max="13329" width="44.6640625" style="32" customWidth="1"/>
    <col min="13330" max="13330" width="48.33203125" style="32" bestFit="1" customWidth="1"/>
    <col min="13331" max="13570" width="9.109375" style="32"/>
    <col min="13571" max="13571" width="8" style="32" customWidth="1"/>
    <col min="13572" max="13572" width="10.109375" style="32" bestFit="1" customWidth="1"/>
    <col min="13573" max="13575" width="12" style="32" customWidth="1"/>
    <col min="13576" max="13576" width="18.21875" style="32" customWidth="1"/>
    <col min="13577" max="13577" width="11.6640625" style="32" customWidth="1"/>
    <col min="13578" max="13578" width="22.88671875" style="32" customWidth="1"/>
    <col min="13579" max="13579" width="33.77734375" style="32" customWidth="1"/>
    <col min="13580" max="13580" width="41.109375" style="32" customWidth="1"/>
    <col min="13581" max="13581" width="11.6640625" style="32" bestFit="1" customWidth="1"/>
    <col min="13582" max="13582" width="13.6640625" style="32" customWidth="1"/>
    <col min="13583" max="13583" width="10.33203125" style="32" customWidth="1"/>
    <col min="13584" max="13584" width="14" style="32" customWidth="1"/>
    <col min="13585" max="13585" width="44.6640625" style="32" customWidth="1"/>
    <col min="13586" max="13586" width="48.33203125" style="32" bestFit="1" customWidth="1"/>
    <col min="13587" max="13826" width="9.109375" style="32"/>
    <col min="13827" max="13827" width="8" style="32" customWidth="1"/>
    <col min="13828" max="13828" width="10.109375" style="32" bestFit="1" customWidth="1"/>
    <col min="13829" max="13831" width="12" style="32" customWidth="1"/>
    <col min="13832" max="13832" width="18.21875" style="32" customWidth="1"/>
    <col min="13833" max="13833" width="11.6640625" style="32" customWidth="1"/>
    <col min="13834" max="13834" width="22.88671875" style="32" customWidth="1"/>
    <col min="13835" max="13835" width="33.77734375" style="32" customWidth="1"/>
    <col min="13836" max="13836" width="41.109375" style="32" customWidth="1"/>
    <col min="13837" max="13837" width="11.6640625" style="32" bestFit="1" customWidth="1"/>
    <col min="13838" max="13838" width="13.6640625" style="32" customWidth="1"/>
    <col min="13839" max="13839" width="10.33203125" style="32" customWidth="1"/>
    <col min="13840" max="13840" width="14" style="32" customWidth="1"/>
    <col min="13841" max="13841" width="44.6640625" style="32" customWidth="1"/>
    <col min="13842" max="13842" width="48.33203125" style="32" bestFit="1" customWidth="1"/>
    <col min="13843" max="14082" width="9.109375" style="32"/>
    <col min="14083" max="14083" width="8" style="32" customWidth="1"/>
    <col min="14084" max="14084" width="10.109375" style="32" bestFit="1" customWidth="1"/>
    <col min="14085" max="14087" width="12" style="32" customWidth="1"/>
    <col min="14088" max="14088" width="18.21875" style="32" customWidth="1"/>
    <col min="14089" max="14089" width="11.6640625" style="32" customWidth="1"/>
    <col min="14090" max="14090" width="22.88671875" style="32" customWidth="1"/>
    <col min="14091" max="14091" width="33.77734375" style="32" customWidth="1"/>
    <col min="14092" max="14092" width="41.109375" style="32" customWidth="1"/>
    <col min="14093" max="14093" width="11.6640625" style="32" bestFit="1" customWidth="1"/>
    <col min="14094" max="14094" width="13.6640625" style="32" customWidth="1"/>
    <col min="14095" max="14095" width="10.33203125" style="32" customWidth="1"/>
    <col min="14096" max="14096" width="14" style="32" customWidth="1"/>
    <col min="14097" max="14097" width="44.6640625" style="32" customWidth="1"/>
    <col min="14098" max="14098" width="48.33203125" style="32" bestFit="1" customWidth="1"/>
    <col min="14099" max="14338" width="9.109375" style="32"/>
    <col min="14339" max="14339" width="8" style="32" customWidth="1"/>
    <col min="14340" max="14340" width="10.109375" style="32" bestFit="1" customWidth="1"/>
    <col min="14341" max="14343" width="12" style="32" customWidth="1"/>
    <col min="14344" max="14344" width="18.21875" style="32" customWidth="1"/>
    <col min="14345" max="14345" width="11.6640625" style="32" customWidth="1"/>
    <col min="14346" max="14346" width="22.88671875" style="32" customWidth="1"/>
    <col min="14347" max="14347" width="33.77734375" style="32" customWidth="1"/>
    <col min="14348" max="14348" width="41.109375" style="32" customWidth="1"/>
    <col min="14349" max="14349" width="11.6640625" style="32" bestFit="1" customWidth="1"/>
    <col min="14350" max="14350" width="13.6640625" style="32" customWidth="1"/>
    <col min="14351" max="14351" width="10.33203125" style="32" customWidth="1"/>
    <col min="14352" max="14352" width="14" style="32" customWidth="1"/>
    <col min="14353" max="14353" width="44.6640625" style="32" customWidth="1"/>
    <col min="14354" max="14354" width="48.33203125" style="32" bestFit="1" customWidth="1"/>
    <col min="14355" max="14594" width="9.109375" style="32"/>
    <col min="14595" max="14595" width="8" style="32" customWidth="1"/>
    <col min="14596" max="14596" width="10.109375" style="32" bestFit="1" customWidth="1"/>
    <col min="14597" max="14599" width="12" style="32" customWidth="1"/>
    <col min="14600" max="14600" width="18.21875" style="32" customWidth="1"/>
    <col min="14601" max="14601" width="11.6640625" style="32" customWidth="1"/>
    <col min="14602" max="14602" width="22.88671875" style="32" customWidth="1"/>
    <col min="14603" max="14603" width="33.77734375" style="32" customWidth="1"/>
    <col min="14604" max="14604" width="41.109375" style="32" customWidth="1"/>
    <col min="14605" max="14605" width="11.6640625" style="32" bestFit="1" customWidth="1"/>
    <col min="14606" max="14606" width="13.6640625" style="32" customWidth="1"/>
    <col min="14607" max="14607" width="10.33203125" style="32" customWidth="1"/>
    <col min="14608" max="14608" width="14" style="32" customWidth="1"/>
    <col min="14609" max="14609" width="44.6640625" style="32" customWidth="1"/>
    <col min="14610" max="14610" width="48.33203125" style="32" bestFit="1" customWidth="1"/>
    <col min="14611" max="14850" width="9.109375" style="32"/>
    <col min="14851" max="14851" width="8" style="32" customWidth="1"/>
    <col min="14852" max="14852" width="10.109375" style="32" bestFit="1" customWidth="1"/>
    <col min="14853" max="14855" width="12" style="32" customWidth="1"/>
    <col min="14856" max="14856" width="18.21875" style="32" customWidth="1"/>
    <col min="14857" max="14857" width="11.6640625" style="32" customWidth="1"/>
    <col min="14858" max="14858" width="22.88671875" style="32" customWidth="1"/>
    <col min="14859" max="14859" width="33.77734375" style="32" customWidth="1"/>
    <col min="14860" max="14860" width="41.109375" style="32" customWidth="1"/>
    <col min="14861" max="14861" width="11.6640625" style="32" bestFit="1" customWidth="1"/>
    <col min="14862" max="14862" width="13.6640625" style="32" customWidth="1"/>
    <col min="14863" max="14863" width="10.33203125" style="32" customWidth="1"/>
    <col min="14864" max="14864" width="14" style="32" customWidth="1"/>
    <col min="14865" max="14865" width="44.6640625" style="32" customWidth="1"/>
    <col min="14866" max="14866" width="48.33203125" style="32" bestFit="1" customWidth="1"/>
    <col min="14867" max="15106" width="9.109375" style="32"/>
    <col min="15107" max="15107" width="8" style="32" customWidth="1"/>
    <col min="15108" max="15108" width="10.109375" style="32" bestFit="1" customWidth="1"/>
    <col min="15109" max="15111" width="12" style="32" customWidth="1"/>
    <col min="15112" max="15112" width="18.21875" style="32" customWidth="1"/>
    <col min="15113" max="15113" width="11.6640625" style="32" customWidth="1"/>
    <col min="15114" max="15114" width="22.88671875" style="32" customWidth="1"/>
    <col min="15115" max="15115" width="33.77734375" style="32" customWidth="1"/>
    <col min="15116" max="15116" width="41.109375" style="32" customWidth="1"/>
    <col min="15117" max="15117" width="11.6640625" style="32" bestFit="1" customWidth="1"/>
    <col min="15118" max="15118" width="13.6640625" style="32" customWidth="1"/>
    <col min="15119" max="15119" width="10.33203125" style="32" customWidth="1"/>
    <col min="15120" max="15120" width="14" style="32" customWidth="1"/>
    <col min="15121" max="15121" width="44.6640625" style="32" customWidth="1"/>
    <col min="15122" max="15122" width="48.33203125" style="32" bestFit="1" customWidth="1"/>
    <col min="15123" max="15362" width="9.109375" style="32"/>
    <col min="15363" max="15363" width="8" style="32" customWidth="1"/>
    <col min="15364" max="15364" width="10.109375" style="32" bestFit="1" customWidth="1"/>
    <col min="15365" max="15367" width="12" style="32" customWidth="1"/>
    <col min="15368" max="15368" width="18.21875" style="32" customWidth="1"/>
    <col min="15369" max="15369" width="11.6640625" style="32" customWidth="1"/>
    <col min="15370" max="15370" width="22.88671875" style="32" customWidth="1"/>
    <col min="15371" max="15371" width="33.77734375" style="32" customWidth="1"/>
    <col min="15372" max="15372" width="41.109375" style="32" customWidth="1"/>
    <col min="15373" max="15373" width="11.6640625" style="32" bestFit="1" customWidth="1"/>
    <col min="15374" max="15374" width="13.6640625" style="32" customWidth="1"/>
    <col min="15375" max="15375" width="10.33203125" style="32" customWidth="1"/>
    <col min="15376" max="15376" width="14" style="32" customWidth="1"/>
    <col min="15377" max="15377" width="44.6640625" style="32" customWidth="1"/>
    <col min="15378" max="15378" width="48.33203125" style="32" bestFit="1" customWidth="1"/>
    <col min="15379" max="15618" width="9.109375" style="32"/>
    <col min="15619" max="15619" width="8" style="32" customWidth="1"/>
    <col min="15620" max="15620" width="10.109375" style="32" bestFit="1" customWidth="1"/>
    <col min="15621" max="15623" width="12" style="32" customWidth="1"/>
    <col min="15624" max="15624" width="18.21875" style="32" customWidth="1"/>
    <col min="15625" max="15625" width="11.6640625" style="32" customWidth="1"/>
    <col min="15626" max="15626" width="22.88671875" style="32" customWidth="1"/>
    <col min="15627" max="15627" width="33.77734375" style="32" customWidth="1"/>
    <col min="15628" max="15628" width="41.109375" style="32" customWidth="1"/>
    <col min="15629" max="15629" width="11.6640625" style="32" bestFit="1" customWidth="1"/>
    <col min="15630" max="15630" width="13.6640625" style="32" customWidth="1"/>
    <col min="15631" max="15631" width="10.33203125" style="32" customWidth="1"/>
    <col min="15632" max="15632" width="14" style="32" customWidth="1"/>
    <col min="15633" max="15633" width="44.6640625" style="32" customWidth="1"/>
    <col min="15634" max="15634" width="48.33203125" style="32" bestFit="1" customWidth="1"/>
    <col min="15635" max="15874" width="9.109375" style="32"/>
    <col min="15875" max="15875" width="8" style="32" customWidth="1"/>
    <col min="15876" max="15876" width="10.109375" style="32" bestFit="1" customWidth="1"/>
    <col min="15877" max="15879" width="12" style="32" customWidth="1"/>
    <col min="15880" max="15880" width="18.21875" style="32" customWidth="1"/>
    <col min="15881" max="15881" width="11.6640625" style="32" customWidth="1"/>
    <col min="15882" max="15882" width="22.88671875" style="32" customWidth="1"/>
    <col min="15883" max="15883" width="33.77734375" style="32" customWidth="1"/>
    <col min="15884" max="15884" width="41.109375" style="32" customWidth="1"/>
    <col min="15885" max="15885" width="11.6640625" style="32" bestFit="1" customWidth="1"/>
    <col min="15886" max="15886" width="13.6640625" style="32" customWidth="1"/>
    <col min="15887" max="15887" width="10.33203125" style="32" customWidth="1"/>
    <col min="15888" max="15888" width="14" style="32" customWidth="1"/>
    <col min="15889" max="15889" width="44.6640625" style="32" customWidth="1"/>
    <col min="15890" max="15890" width="48.33203125" style="32" bestFit="1" customWidth="1"/>
    <col min="15891" max="16130" width="9.109375" style="32"/>
    <col min="16131" max="16131" width="8" style="32" customWidth="1"/>
    <col min="16132" max="16132" width="10.109375" style="32" bestFit="1" customWidth="1"/>
    <col min="16133" max="16135" width="12" style="32" customWidth="1"/>
    <col min="16136" max="16136" width="18.21875" style="32" customWidth="1"/>
    <col min="16137" max="16137" width="11.6640625" style="32" customWidth="1"/>
    <col min="16138" max="16138" width="22.88671875" style="32" customWidth="1"/>
    <col min="16139" max="16139" width="33.77734375" style="32" customWidth="1"/>
    <col min="16140" max="16140" width="41.109375" style="32" customWidth="1"/>
    <col min="16141" max="16141" width="11.6640625" style="32" bestFit="1" customWidth="1"/>
    <col min="16142" max="16142" width="13.6640625" style="32" customWidth="1"/>
    <col min="16143" max="16143" width="10.33203125" style="32" customWidth="1"/>
    <col min="16144" max="16144" width="14" style="32" customWidth="1"/>
    <col min="16145" max="16145" width="44.6640625" style="32" customWidth="1"/>
    <col min="16146" max="16146" width="48.33203125" style="32" bestFit="1" customWidth="1"/>
    <col min="16147" max="16384" width="9.109375" style="32"/>
  </cols>
  <sheetData>
    <row r="1" spans="3:18" ht="15.6" x14ac:dyDescent="0.3">
      <c r="C1" s="3" t="s">
        <v>437</v>
      </c>
    </row>
    <row r="2" spans="3:18" ht="15.6" x14ac:dyDescent="0.3">
      <c r="C2" s="3" t="s">
        <v>438</v>
      </c>
    </row>
    <row r="3" spans="3:18" ht="15.6" x14ac:dyDescent="0.3">
      <c r="C3" s="90" t="s">
        <v>439</v>
      </c>
    </row>
    <row r="5" spans="3:18" ht="24.6" x14ac:dyDescent="0.3">
      <c r="D5" s="207" t="s">
        <v>73</v>
      </c>
      <c r="E5" s="207"/>
      <c r="F5" s="207"/>
      <c r="G5" s="207"/>
      <c r="H5" s="207"/>
      <c r="I5" s="207"/>
      <c r="J5" s="207"/>
      <c r="K5" s="207"/>
      <c r="L5" s="208"/>
      <c r="M5" s="209" t="s">
        <v>5</v>
      </c>
      <c r="N5" s="209"/>
      <c r="O5" s="38">
        <f>SUM(O7:O65545)</f>
        <v>31540</v>
      </c>
      <c r="P5" s="38">
        <f>SUM(P7:P65545)</f>
        <v>10545109823.400002</v>
      </c>
    </row>
    <row r="6" spans="3:18" s="4" customFormat="1" ht="74.25" customHeight="1" x14ac:dyDescent="0.3">
      <c r="C6" s="39" t="s">
        <v>74</v>
      </c>
      <c r="D6" s="40" t="s">
        <v>6</v>
      </c>
      <c r="E6" s="40" t="s">
        <v>7</v>
      </c>
      <c r="F6" s="40" t="s">
        <v>8</v>
      </c>
      <c r="G6" s="40" t="s">
        <v>9</v>
      </c>
      <c r="H6" s="40" t="s">
        <v>10</v>
      </c>
      <c r="I6" s="39" t="s">
        <v>11</v>
      </c>
      <c r="J6" s="39" t="s">
        <v>75</v>
      </c>
      <c r="K6" s="39" t="s">
        <v>12</v>
      </c>
      <c r="L6" s="39" t="s">
        <v>3</v>
      </c>
      <c r="M6" s="39" t="s">
        <v>13</v>
      </c>
      <c r="N6" s="39" t="s">
        <v>14</v>
      </c>
      <c r="O6" s="39" t="s">
        <v>15</v>
      </c>
      <c r="P6" s="39" t="s">
        <v>16</v>
      </c>
      <c r="Q6" s="39" t="s">
        <v>76</v>
      </c>
      <c r="R6" s="39" t="s">
        <v>77</v>
      </c>
    </row>
    <row r="7" spans="3:18" ht="39.6" x14ac:dyDescent="0.3">
      <c r="C7" s="44">
        <v>1</v>
      </c>
      <c r="D7" s="45">
        <v>44986</v>
      </c>
      <c r="E7" s="46"/>
      <c r="F7" s="47"/>
      <c r="G7" s="46" t="s">
        <v>78</v>
      </c>
      <c r="H7" s="48" t="s">
        <v>79</v>
      </c>
      <c r="I7" s="49">
        <f t="shared" ref="I7:I38" si="0">D7</f>
        <v>44986</v>
      </c>
      <c r="J7" s="48" t="s">
        <v>80</v>
      </c>
      <c r="K7" s="50" t="s">
        <v>81</v>
      </c>
      <c r="L7" s="48" t="s">
        <v>82</v>
      </c>
      <c r="M7" s="97" t="s">
        <v>18</v>
      </c>
      <c r="N7" s="97" t="s">
        <v>83</v>
      </c>
      <c r="O7" s="41"/>
      <c r="P7" s="41">
        <v>60000000</v>
      </c>
      <c r="Q7" s="66" t="str">
        <f>VLOOKUP(M7,BDMTK!$A$4:$B$111,2,0)</f>
        <v>Tiền Việt Nam</v>
      </c>
      <c r="R7" s="66" t="str">
        <f>VLOOKUP(N7,BDMTK!$A$4:$B$111,2,0)</f>
        <v>Phải thu ngắn hạn_DNTN Thương Mại Thế Lâm</v>
      </c>
    </row>
    <row r="8" spans="3:18" x14ac:dyDescent="0.3">
      <c r="C8" s="44">
        <v>2</v>
      </c>
      <c r="D8" s="45">
        <v>44986</v>
      </c>
      <c r="E8" s="46"/>
      <c r="F8" s="47"/>
      <c r="G8" s="47" t="s">
        <v>84</v>
      </c>
      <c r="H8" s="51" t="s">
        <v>85</v>
      </c>
      <c r="I8" s="49">
        <f t="shared" si="0"/>
        <v>44986</v>
      </c>
      <c r="J8" s="48" t="s">
        <v>86</v>
      </c>
      <c r="K8" s="48" t="s">
        <v>87</v>
      </c>
      <c r="L8" s="52" t="s">
        <v>88</v>
      </c>
      <c r="M8" s="97" t="s">
        <v>89</v>
      </c>
      <c r="N8" s="97" t="s">
        <v>18</v>
      </c>
      <c r="O8" s="41"/>
      <c r="P8" s="41">
        <v>455599750</v>
      </c>
      <c r="Q8" s="66" t="str">
        <f>VLOOKUP(M8,BDMTK!$A$4:$B$111,2,0)</f>
        <v>Phải trả Công nhân viên_Lương</v>
      </c>
      <c r="R8" s="66" t="str">
        <f>VLOOKUP(N8,BDMTK!$A$4:$B$111,2,0)</f>
        <v>Tiền Việt Nam</v>
      </c>
    </row>
    <row r="9" spans="3:18" x14ac:dyDescent="0.3">
      <c r="C9" s="44">
        <v>3</v>
      </c>
      <c r="D9" s="45">
        <v>44987</v>
      </c>
      <c r="E9" s="46" t="s">
        <v>90</v>
      </c>
      <c r="F9" s="47"/>
      <c r="G9" s="47"/>
      <c r="H9" s="48" t="s">
        <v>85</v>
      </c>
      <c r="I9" s="49">
        <f t="shared" si="0"/>
        <v>44987</v>
      </c>
      <c r="J9" s="48" t="s">
        <v>86</v>
      </c>
      <c r="K9" s="48" t="s">
        <v>87</v>
      </c>
      <c r="L9" s="52" t="s">
        <v>91</v>
      </c>
      <c r="M9" s="97" t="s">
        <v>17</v>
      </c>
      <c r="N9" s="97" t="s">
        <v>18</v>
      </c>
      <c r="O9" s="41"/>
      <c r="P9" s="41">
        <v>400000000</v>
      </c>
      <c r="Q9" s="66" t="str">
        <f>VLOOKUP(M9,BDMTK!$A$4:$B$111,2,0)</f>
        <v>Tiền Việt Nam</v>
      </c>
      <c r="R9" s="66" t="str">
        <f>VLOOKUP(N9,BDMTK!$A$4:$B$111,2,0)</f>
        <v>Tiền Việt Nam</v>
      </c>
    </row>
    <row r="10" spans="3:18" ht="39.6" x14ac:dyDescent="0.3">
      <c r="C10" s="44">
        <v>4</v>
      </c>
      <c r="D10" s="45">
        <v>44988</v>
      </c>
      <c r="E10" s="46"/>
      <c r="F10" s="47"/>
      <c r="G10" s="47" t="s">
        <v>92</v>
      </c>
      <c r="H10" s="51" t="s">
        <v>93</v>
      </c>
      <c r="I10" s="49">
        <f t="shared" si="0"/>
        <v>44988</v>
      </c>
      <c r="J10" s="48" t="s">
        <v>94</v>
      </c>
      <c r="K10" s="50" t="s">
        <v>95</v>
      </c>
      <c r="L10" s="50" t="s">
        <v>96</v>
      </c>
      <c r="M10" s="97" t="s">
        <v>97</v>
      </c>
      <c r="N10" s="97" t="s">
        <v>18</v>
      </c>
      <c r="O10" s="41"/>
      <c r="P10" s="41">
        <v>100000000</v>
      </c>
      <c r="Q10" s="66" t="str">
        <f>VLOOKUP(M10,BDMTK!$A$4:$B$111,2,0)</f>
        <v>Phải trả người bán NH_Cty TNHH TM&amp;PTCN Quang Minh</v>
      </c>
      <c r="R10" s="66" t="str">
        <f>VLOOKUP(N10,BDMTK!$A$4:$B$111,2,0)</f>
        <v>Tiền Việt Nam</v>
      </c>
    </row>
    <row r="11" spans="3:18" ht="26.4" x14ac:dyDescent="0.3">
      <c r="C11" s="44">
        <v>5</v>
      </c>
      <c r="D11" s="45">
        <v>44989</v>
      </c>
      <c r="E11" s="46" t="s">
        <v>98</v>
      </c>
      <c r="F11" s="47"/>
      <c r="G11" s="47"/>
      <c r="H11" s="48" t="s">
        <v>99</v>
      </c>
      <c r="I11" s="49">
        <f t="shared" si="0"/>
        <v>44989</v>
      </c>
      <c r="J11" s="48" t="s">
        <v>100</v>
      </c>
      <c r="K11" s="48" t="s">
        <v>101</v>
      </c>
      <c r="L11" s="50" t="s">
        <v>102</v>
      </c>
      <c r="M11" s="97" t="s">
        <v>103</v>
      </c>
      <c r="N11" s="97" t="s">
        <v>17</v>
      </c>
      <c r="O11" s="41"/>
      <c r="P11" s="41">
        <v>5500000</v>
      </c>
      <c r="Q11" s="66" t="str">
        <f>VLOOKUP(M11,BDMTK!$A$4:$B$111,2,0)</f>
        <v>Tạm ứng_Nguyễn Hữu Nam</v>
      </c>
      <c r="R11" s="66" t="str">
        <f>VLOOKUP(N11,BDMTK!$A$4:$B$111,2,0)</f>
        <v>Tiền Việt Nam</v>
      </c>
    </row>
    <row r="12" spans="3:18" ht="18" customHeight="1" x14ac:dyDescent="0.3">
      <c r="C12" s="44">
        <v>6</v>
      </c>
      <c r="D12" s="45">
        <v>44990</v>
      </c>
      <c r="E12" s="46"/>
      <c r="F12" s="47"/>
      <c r="G12" s="47" t="s">
        <v>104</v>
      </c>
      <c r="H12" s="48" t="s">
        <v>105</v>
      </c>
      <c r="I12" s="49">
        <f t="shared" si="0"/>
        <v>44990</v>
      </c>
      <c r="J12" s="48" t="s">
        <v>100</v>
      </c>
      <c r="K12" s="48" t="s">
        <v>101</v>
      </c>
      <c r="L12" s="52" t="s">
        <v>106</v>
      </c>
      <c r="M12" s="97" t="s">
        <v>28</v>
      </c>
      <c r="N12" s="97" t="s">
        <v>103</v>
      </c>
      <c r="O12" s="41"/>
      <c r="P12" s="41">
        <v>2250000</v>
      </c>
      <c r="Q12" s="66" t="str">
        <f>VLOOKUP(M12,BDMTK!$A$4:$B$111,2,0)</f>
        <v>Chi phí vật liệu</v>
      </c>
      <c r="R12" s="66" t="str">
        <f>VLOOKUP(N12,BDMTK!$A$4:$B$111,2,0)</f>
        <v>Tạm ứng_Nguyễn Hữu Nam</v>
      </c>
    </row>
    <row r="13" spans="3:18" ht="18" customHeight="1" x14ac:dyDescent="0.3">
      <c r="C13" s="44">
        <v>7</v>
      </c>
      <c r="D13" s="45">
        <v>44990</v>
      </c>
      <c r="E13" s="46"/>
      <c r="F13" s="47"/>
      <c r="G13" s="47" t="s">
        <v>104</v>
      </c>
      <c r="H13" s="48" t="s">
        <v>105</v>
      </c>
      <c r="I13" s="49">
        <f t="shared" si="0"/>
        <v>44990</v>
      </c>
      <c r="J13" s="48" t="s">
        <v>100</v>
      </c>
      <c r="K13" s="48" t="s">
        <v>101</v>
      </c>
      <c r="L13" s="52" t="s">
        <v>106</v>
      </c>
      <c r="M13" s="97" t="s">
        <v>29</v>
      </c>
      <c r="N13" s="97" t="s">
        <v>103</v>
      </c>
      <c r="O13" s="41"/>
      <c r="P13" s="41">
        <v>2250000</v>
      </c>
      <c r="Q13" s="66" t="str">
        <f>VLOOKUP(M13,BDMTK!$A$4:$B$111,2,0)</f>
        <v>Chi phí vật liệu quản lý</v>
      </c>
      <c r="R13" s="66" t="str">
        <f>VLOOKUP(N13,BDMTK!$A$4:$B$111,2,0)</f>
        <v>Tạm ứng_Nguyễn Hữu Nam</v>
      </c>
    </row>
    <row r="14" spans="3:18" ht="18" customHeight="1" x14ac:dyDescent="0.3">
      <c r="C14" s="44">
        <v>8</v>
      </c>
      <c r="D14" s="45">
        <v>44990</v>
      </c>
      <c r="E14" s="46" t="s">
        <v>107</v>
      </c>
      <c r="F14" s="47"/>
      <c r="G14" s="46"/>
      <c r="H14" s="48" t="s">
        <v>105</v>
      </c>
      <c r="I14" s="49">
        <f t="shared" si="0"/>
        <v>44990</v>
      </c>
      <c r="J14" s="48" t="s">
        <v>100</v>
      </c>
      <c r="K14" s="48" t="s">
        <v>101</v>
      </c>
      <c r="L14" s="52" t="s">
        <v>108</v>
      </c>
      <c r="M14" s="97" t="s">
        <v>17</v>
      </c>
      <c r="N14" s="97" t="s">
        <v>103</v>
      </c>
      <c r="O14" s="41"/>
      <c r="P14" s="41">
        <v>1000000</v>
      </c>
      <c r="Q14" s="66" t="str">
        <f>VLOOKUP(M14,BDMTK!$A$4:$B$111,2,0)</f>
        <v>Tiền Việt Nam</v>
      </c>
      <c r="R14" s="66" t="str">
        <f>VLOOKUP(N14,BDMTK!$A$4:$B$111,2,0)</f>
        <v>Tạm ứng_Nguyễn Hữu Nam</v>
      </c>
    </row>
    <row r="15" spans="3:18" ht="18" customHeight="1" x14ac:dyDescent="0.3">
      <c r="C15" s="44">
        <v>9</v>
      </c>
      <c r="D15" s="45">
        <v>44992</v>
      </c>
      <c r="E15" s="46"/>
      <c r="F15" s="46"/>
      <c r="G15" s="46" t="s">
        <v>109</v>
      </c>
      <c r="H15" s="48" t="s">
        <v>110</v>
      </c>
      <c r="I15" s="49">
        <f t="shared" si="0"/>
        <v>44992</v>
      </c>
      <c r="J15" s="48" t="s">
        <v>111</v>
      </c>
      <c r="K15" s="48"/>
      <c r="L15" s="52" t="s">
        <v>112</v>
      </c>
      <c r="M15" s="97" t="s">
        <v>62</v>
      </c>
      <c r="N15" s="97" t="s">
        <v>18</v>
      </c>
      <c r="O15" s="41"/>
      <c r="P15" s="41">
        <v>15000000</v>
      </c>
      <c r="Q15" s="66" t="str">
        <f>VLOOKUP(M15,BDMTK!$A$4:$B$111,2,0)</f>
        <v>Chi phí dịch vụ mua ngoài</v>
      </c>
      <c r="R15" s="66" t="str">
        <f>VLOOKUP(N15,BDMTK!$A$4:$B$111,2,0)</f>
        <v>Tiền Việt Nam</v>
      </c>
    </row>
    <row r="16" spans="3:18" ht="18" customHeight="1" x14ac:dyDescent="0.3">
      <c r="C16" s="44">
        <v>10</v>
      </c>
      <c r="D16" s="45">
        <v>44992</v>
      </c>
      <c r="E16" s="46"/>
      <c r="F16" s="46"/>
      <c r="G16" s="46" t="s">
        <v>109</v>
      </c>
      <c r="H16" s="48" t="s">
        <v>110</v>
      </c>
      <c r="I16" s="49">
        <f t="shared" si="0"/>
        <v>44992</v>
      </c>
      <c r="J16" s="48" t="s">
        <v>111</v>
      </c>
      <c r="K16" s="48"/>
      <c r="L16" s="52" t="s">
        <v>112</v>
      </c>
      <c r="M16" s="97" t="s">
        <v>24</v>
      </c>
      <c r="N16" s="97" t="s">
        <v>18</v>
      </c>
      <c r="O16" s="41"/>
      <c r="P16" s="41">
        <v>15000000</v>
      </c>
      <c r="Q16" s="66" t="str">
        <f>VLOOKUP(M16,BDMTK!$A$4:$B$111,2,0)</f>
        <v>Chi phí dịch vụ mua ngoài</v>
      </c>
      <c r="R16" s="66" t="str">
        <f>VLOOKUP(N16,BDMTK!$A$4:$B$111,2,0)</f>
        <v>Tiền Việt Nam</v>
      </c>
    </row>
    <row r="17" spans="3:18" ht="18" customHeight="1" x14ac:dyDescent="0.3">
      <c r="C17" s="44">
        <v>11</v>
      </c>
      <c r="D17" s="45">
        <v>44992</v>
      </c>
      <c r="E17" s="46"/>
      <c r="F17" s="46"/>
      <c r="G17" s="46" t="s">
        <v>109</v>
      </c>
      <c r="H17" s="48" t="s">
        <v>110</v>
      </c>
      <c r="I17" s="49">
        <f t="shared" si="0"/>
        <v>44992</v>
      </c>
      <c r="J17" s="48" t="s">
        <v>111</v>
      </c>
      <c r="K17" s="48"/>
      <c r="L17" s="52" t="s">
        <v>112</v>
      </c>
      <c r="M17" s="97" t="s">
        <v>113</v>
      </c>
      <c r="N17" s="97" t="s">
        <v>18</v>
      </c>
      <c r="O17" s="41"/>
      <c r="P17" s="41">
        <v>20000000</v>
      </c>
      <c r="Q17" s="66" t="str">
        <f>VLOOKUP(M17,BDMTK!$A$4:$B$111,2,0)</f>
        <v>Chi phí dịch vụ mua ngoài Phân xưởng</v>
      </c>
      <c r="R17" s="66" t="str">
        <f>VLOOKUP(N17,BDMTK!$A$4:$B$111,2,0)</f>
        <v>Tiền Việt Nam</v>
      </c>
    </row>
    <row r="18" spans="3:18" ht="66" x14ac:dyDescent="0.3">
      <c r="C18" s="44">
        <v>12</v>
      </c>
      <c r="D18" s="45">
        <v>44993</v>
      </c>
      <c r="E18" s="46"/>
      <c r="F18" s="46"/>
      <c r="G18" s="46" t="s">
        <v>114</v>
      </c>
      <c r="H18" s="53" t="s">
        <v>115</v>
      </c>
      <c r="I18" s="49">
        <f t="shared" si="0"/>
        <v>44993</v>
      </c>
      <c r="J18" s="48" t="s">
        <v>116</v>
      </c>
      <c r="K18" s="50" t="s">
        <v>117</v>
      </c>
      <c r="L18" s="52" t="s">
        <v>118</v>
      </c>
      <c r="M18" s="97" t="s">
        <v>119</v>
      </c>
      <c r="N18" s="97" t="s">
        <v>18</v>
      </c>
      <c r="O18" s="41"/>
      <c r="P18" s="41">
        <v>66825000</v>
      </c>
      <c r="Q18" s="66" t="str">
        <f>VLOOKUP(M18,BDMTK!$A$4:$B$111,2,0)</f>
        <v>Phải trả người bán NH_Cty TNHH TM-DV Vĩnh Tường</v>
      </c>
      <c r="R18" s="66" t="str">
        <f>VLOOKUP(N18,BDMTK!$A$4:$B$111,2,0)</f>
        <v>Tiền Việt Nam</v>
      </c>
    </row>
    <row r="19" spans="3:18" ht="45" customHeight="1" x14ac:dyDescent="0.3">
      <c r="C19" s="44">
        <v>13</v>
      </c>
      <c r="D19" s="45">
        <v>45003</v>
      </c>
      <c r="E19" s="46" t="s">
        <v>120</v>
      </c>
      <c r="F19" s="46"/>
      <c r="G19" s="46"/>
      <c r="H19" s="54" t="s">
        <v>121</v>
      </c>
      <c r="I19" s="49">
        <f t="shared" si="0"/>
        <v>45003</v>
      </c>
      <c r="J19" s="48" t="s">
        <v>122</v>
      </c>
      <c r="K19" s="50" t="s">
        <v>123</v>
      </c>
      <c r="L19" s="52" t="s">
        <v>124</v>
      </c>
      <c r="M19" s="97" t="s">
        <v>125</v>
      </c>
      <c r="N19" s="97" t="s">
        <v>17</v>
      </c>
      <c r="O19" s="41"/>
      <c r="P19" s="41">
        <v>11880000</v>
      </c>
      <c r="Q19" s="66" t="str">
        <f>VLOOKUP(M19,BDMTK!$A$4:$B$111,2,0)</f>
        <v>Phải trả người bán NH_DNTN Việt Hoa</v>
      </c>
      <c r="R19" s="66" t="str">
        <f>VLOOKUP(N19,BDMTK!$A$4:$B$111,2,0)</f>
        <v>Tiền Việt Nam</v>
      </c>
    </row>
    <row r="20" spans="3:18" ht="39.6" x14ac:dyDescent="0.3">
      <c r="C20" s="44">
        <v>14</v>
      </c>
      <c r="D20" s="45">
        <v>45011</v>
      </c>
      <c r="E20" s="46"/>
      <c r="F20" s="47"/>
      <c r="G20" s="47" t="s">
        <v>126</v>
      </c>
      <c r="H20" s="48" t="s">
        <v>127</v>
      </c>
      <c r="I20" s="49">
        <f t="shared" si="0"/>
        <v>45011</v>
      </c>
      <c r="J20" s="55" t="s">
        <v>128</v>
      </c>
      <c r="K20" s="50" t="s">
        <v>129</v>
      </c>
      <c r="L20" s="52" t="s">
        <v>130</v>
      </c>
      <c r="M20" s="97" t="s">
        <v>18</v>
      </c>
      <c r="N20" s="97" t="s">
        <v>131</v>
      </c>
      <c r="O20" s="41"/>
      <c r="P20" s="41">
        <v>127116000</v>
      </c>
      <c r="Q20" s="66" t="str">
        <f>VLOOKUP(M20,BDMTK!$A$4:$B$111,2,0)</f>
        <v>Tiền Việt Nam</v>
      </c>
      <c r="R20" s="66" t="str">
        <f>VLOOKUP(N20,BDMTK!$A$4:$B$111,2,0)</f>
        <v>Phải thu ngắn hạn_DNTN Thương Mại Tú Tú</v>
      </c>
    </row>
    <row r="21" spans="3:18" ht="39.6" x14ac:dyDescent="0.3">
      <c r="C21" s="44">
        <v>15</v>
      </c>
      <c r="D21" s="45">
        <v>45011</v>
      </c>
      <c r="E21" s="46"/>
      <c r="F21" s="47"/>
      <c r="G21" s="47" t="s">
        <v>126</v>
      </c>
      <c r="H21" s="48" t="s">
        <v>127</v>
      </c>
      <c r="I21" s="49">
        <f t="shared" si="0"/>
        <v>45011</v>
      </c>
      <c r="J21" s="55" t="s">
        <v>132</v>
      </c>
      <c r="K21" s="50" t="s">
        <v>81</v>
      </c>
      <c r="L21" s="52" t="s">
        <v>133</v>
      </c>
      <c r="M21" s="97" t="s">
        <v>18</v>
      </c>
      <c r="N21" s="97" t="s">
        <v>83</v>
      </c>
      <c r="O21" s="41"/>
      <c r="P21" s="41">
        <v>122661000</v>
      </c>
      <c r="Q21" s="66" t="str">
        <f>VLOOKUP(M21,BDMTK!$A$4:$B$111,2,0)</f>
        <v>Tiền Việt Nam</v>
      </c>
      <c r="R21" s="66" t="str">
        <f>VLOOKUP(N21,BDMTK!$A$4:$B$111,2,0)</f>
        <v>Phải thu ngắn hạn_DNTN Thương Mại Thế Lâm</v>
      </c>
    </row>
    <row r="22" spans="3:18" ht="52.8" x14ac:dyDescent="0.3">
      <c r="C22" s="44">
        <v>16</v>
      </c>
      <c r="D22" s="45">
        <v>45015</v>
      </c>
      <c r="E22" s="46"/>
      <c r="F22" s="47"/>
      <c r="G22" s="47" t="s">
        <v>134</v>
      </c>
      <c r="H22" s="54" t="s">
        <v>135</v>
      </c>
      <c r="I22" s="49">
        <f t="shared" si="0"/>
        <v>45015</v>
      </c>
      <c r="J22" s="48" t="s">
        <v>136</v>
      </c>
      <c r="K22" s="50" t="s">
        <v>137</v>
      </c>
      <c r="L22" s="52" t="s">
        <v>138</v>
      </c>
      <c r="M22" s="97" t="s">
        <v>113</v>
      </c>
      <c r="N22" s="97" t="s">
        <v>18</v>
      </c>
      <c r="O22" s="41"/>
      <c r="P22" s="41">
        <v>27158400</v>
      </c>
      <c r="Q22" s="66" t="str">
        <f>VLOOKUP(M22,BDMTK!$A$4:$B$111,2,0)</f>
        <v>Chi phí dịch vụ mua ngoài Phân xưởng</v>
      </c>
      <c r="R22" s="66" t="str">
        <f>VLOOKUP(N22,BDMTK!$A$4:$B$111,2,0)</f>
        <v>Tiền Việt Nam</v>
      </c>
    </row>
    <row r="23" spans="3:18" ht="52.8" x14ac:dyDescent="0.3">
      <c r="C23" s="44">
        <v>17</v>
      </c>
      <c r="D23" s="45">
        <v>45015</v>
      </c>
      <c r="E23" s="46"/>
      <c r="F23" s="47"/>
      <c r="G23" s="47" t="s">
        <v>134</v>
      </c>
      <c r="H23" s="54" t="s">
        <v>135</v>
      </c>
      <c r="I23" s="49">
        <f t="shared" si="0"/>
        <v>45015</v>
      </c>
      <c r="J23" s="48" t="s">
        <v>136</v>
      </c>
      <c r="K23" s="50" t="s">
        <v>137</v>
      </c>
      <c r="L23" s="52" t="s">
        <v>138</v>
      </c>
      <c r="M23" s="97" t="s">
        <v>62</v>
      </c>
      <c r="N23" s="97" t="s">
        <v>18</v>
      </c>
      <c r="O23" s="41"/>
      <c r="P23" s="41">
        <v>1076363</v>
      </c>
      <c r="Q23" s="66" t="str">
        <f>VLOOKUP(M23,BDMTK!$A$4:$B$111,2,0)</f>
        <v>Chi phí dịch vụ mua ngoài</v>
      </c>
      <c r="R23" s="66" t="str">
        <f>VLOOKUP(N23,BDMTK!$A$4:$B$111,2,0)</f>
        <v>Tiền Việt Nam</v>
      </c>
    </row>
    <row r="24" spans="3:18" ht="52.8" x14ac:dyDescent="0.3">
      <c r="C24" s="44">
        <v>18</v>
      </c>
      <c r="D24" s="45">
        <v>45015</v>
      </c>
      <c r="E24" s="46"/>
      <c r="F24" s="47"/>
      <c r="G24" s="47" t="s">
        <v>134</v>
      </c>
      <c r="H24" s="54" t="s">
        <v>135</v>
      </c>
      <c r="I24" s="49">
        <f t="shared" si="0"/>
        <v>45015</v>
      </c>
      <c r="J24" s="48" t="s">
        <v>136</v>
      </c>
      <c r="K24" s="50" t="s">
        <v>137</v>
      </c>
      <c r="L24" s="52" t="s">
        <v>138</v>
      </c>
      <c r="M24" s="97" t="s">
        <v>24</v>
      </c>
      <c r="N24" s="97" t="s">
        <v>18</v>
      </c>
      <c r="O24" s="41"/>
      <c r="P24" s="41">
        <v>1076364</v>
      </c>
      <c r="Q24" s="66" t="str">
        <f>VLOOKUP(M24,BDMTK!$A$4:$B$111,2,0)</f>
        <v>Chi phí dịch vụ mua ngoài</v>
      </c>
      <c r="R24" s="66" t="str">
        <f>VLOOKUP(N24,BDMTK!$A$4:$B$111,2,0)</f>
        <v>Tiền Việt Nam</v>
      </c>
    </row>
    <row r="25" spans="3:18" ht="52.8" x14ac:dyDescent="0.3">
      <c r="C25" s="44">
        <v>19</v>
      </c>
      <c r="D25" s="45">
        <v>45015</v>
      </c>
      <c r="E25" s="46"/>
      <c r="F25" s="47"/>
      <c r="G25" s="47" t="s">
        <v>134</v>
      </c>
      <c r="H25" s="54" t="s">
        <v>135</v>
      </c>
      <c r="I25" s="49">
        <f t="shared" si="0"/>
        <v>45015</v>
      </c>
      <c r="J25" s="48" t="s">
        <v>136</v>
      </c>
      <c r="K25" s="50" t="s">
        <v>137</v>
      </c>
      <c r="L25" s="50" t="s">
        <v>139</v>
      </c>
      <c r="M25" s="97" t="s">
        <v>20</v>
      </c>
      <c r="N25" s="97" t="s">
        <v>18</v>
      </c>
      <c r="O25" s="41"/>
      <c r="P25" s="41">
        <v>2931113</v>
      </c>
      <c r="Q25" s="66" t="str">
        <f>VLOOKUP(M25,BDMTK!$A$4:$B$111,2,0)</f>
        <v>Thuế GTGT được khấu trừ HHDV</v>
      </c>
      <c r="R25" s="66" t="str">
        <f>VLOOKUP(N25,BDMTK!$A$4:$B$111,2,0)</f>
        <v>Tiền Việt Nam</v>
      </c>
    </row>
    <row r="26" spans="3:18" ht="52.8" x14ac:dyDescent="0.3">
      <c r="C26" s="44">
        <v>20</v>
      </c>
      <c r="D26" s="45">
        <v>45015</v>
      </c>
      <c r="E26" s="46"/>
      <c r="F26" s="47"/>
      <c r="G26" s="47" t="s">
        <v>140</v>
      </c>
      <c r="H26" s="54" t="s">
        <v>141</v>
      </c>
      <c r="I26" s="49">
        <f t="shared" si="0"/>
        <v>45015</v>
      </c>
      <c r="J26" s="48" t="s">
        <v>142</v>
      </c>
      <c r="K26" s="50" t="s">
        <v>143</v>
      </c>
      <c r="L26" s="52" t="s">
        <v>144</v>
      </c>
      <c r="M26" s="97" t="s">
        <v>113</v>
      </c>
      <c r="N26" s="97" t="s">
        <v>18</v>
      </c>
      <c r="O26" s="41"/>
      <c r="P26" s="41">
        <v>20086957</v>
      </c>
      <c r="Q26" s="66" t="str">
        <f>VLOOKUP(M26,BDMTK!$A$4:$B$111,2,0)</f>
        <v>Chi phí dịch vụ mua ngoài Phân xưởng</v>
      </c>
      <c r="R26" s="66" t="str">
        <f>VLOOKUP(N26,BDMTK!$A$4:$B$111,2,0)</f>
        <v>Tiền Việt Nam</v>
      </c>
    </row>
    <row r="27" spans="3:18" ht="52.8" x14ac:dyDescent="0.3">
      <c r="C27" s="44">
        <v>21</v>
      </c>
      <c r="D27" s="45">
        <v>45015</v>
      </c>
      <c r="E27" s="46"/>
      <c r="F27" s="47"/>
      <c r="G27" s="47" t="s">
        <v>140</v>
      </c>
      <c r="H27" s="54" t="s">
        <v>141</v>
      </c>
      <c r="I27" s="49">
        <f t="shared" si="0"/>
        <v>45015</v>
      </c>
      <c r="J27" s="48" t="s">
        <v>142</v>
      </c>
      <c r="K27" s="50" t="s">
        <v>143</v>
      </c>
      <c r="L27" s="52" t="s">
        <v>145</v>
      </c>
      <c r="M27" s="97" t="s">
        <v>62</v>
      </c>
      <c r="N27" s="97" t="s">
        <v>18</v>
      </c>
      <c r="O27" s="41"/>
      <c r="P27" s="41">
        <v>2008696</v>
      </c>
      <c r="Q27" s="66" t="str">
        <f>VLOOKUP(M27,BDMTK!$A$4:$B$111,2,0)</f>
        <v>Chi phí dịch vụ mua ngoài</v>
      </c>
      <c r="R27" s="66" t="str">
        <f>VLOOKUP(N27,BDMTK!$A$4:$B$111,2,0)</f>
        <v>Tiền Việt Nam</v>
      </c>
    </row>
    <row r="28" spans="3:18" ht="52.8" x14ac:dyDescent="0.3">
      <c r="C28" s="44">
        <v>22</v>
      </c>
      <c r="D28" s="45">
        <v>45015</v>
      </c>
      <c r="E28" s="46"/>
      <c r="F28" s="47"/>
      <c r="G28" s="47" t="s">
        <v>140</v>
      </c>
      <c r="H28" s="54" t="s">
        <v>141</v>
      </c>
      <c r="I28" s="49">
        <f t="shared" si="0"/>
        <v>45015</v>
      </c>
      <c r="J28" s="48" t="s">
        <v>142</v>
      </c>
      <c r="K28" s="50" t="s">
        <v>143</v>
      </c>
      <c r="L28" s="52" t="s">
        <v>146</v>
      </c>
      <c r="M28" s="97" t="s">
        <v>24</v>
      </c>
      <c r="N28" s="97" t="s">
        <v>18</v>
      </c>
      <c r="O28" s="41"/>
      <c r="P28" s="41">
        <v>2008695</v>
      </c>
      <c r="Q28" s="66" t="str">
        <f>VLOOKUP(M28,BDMTK!$A$4:$B$111,2,0)</f>
        <v>Chi phí dịch vụ mua ngoài</v>
      </c>
      <c r="R28" s="66" t="str">
        <f>VLOOKUP(N28,BDMTK!$A$4:$B$111,2,0)</f>
        <v>Tiền Việt Nam</v>
      </c>
    </row>
    <row r="29" spans="3:18" ht="52.8" x14ac:dyDescent="0.3">
      <c r="C29" s="44">
        <v>23</v>
      </c>
      <c r="D29" s="45">
        <v>45015</v>
      </c>
      <c r="E29" s="46"/>
      <c r="F29" s="47"/>
      <c r="G29" s="47" t="s">
        <v>140</v>
      </c>
      <c r="H29" s="54" t="s">
        <v>141</v>
      </c>
      <c r="I29" s="49">
        <f t="shared" si="0"/>
        <v>45015</v>
      </c>
      <c r="J29" s="48" t="s">
        <v>142</v>
      </c>
      <c r="K29" s="50" t="s">
        <v>143</v>
      </c>
      <c r="L29" s="52" t="s">
        <v>147</v>
      </c>
      <c r="M29" s="97" t="s">
        <v>20</v>
      </c>
      <c r="N29" s="97" t="s">
        <v>18</v>
      </c>
      <c r="O29" s="41"/>
      <c r="P29" s="41">
        <v>1205217</v>
      </c>
      <c r="Q29" s="66" t="str">
        <f>VLOOKUP(M29,BDMTK!$A$4:$B$111,2,0)</f>
        <v>Thuế GTGT được khấu trừ HHDV</v>
      </c>
      <c r="R29" s="66" t="str">
        <f>VLOOKUP(N29,BDMTK!$A$4:$B$111,2,0)</f>
        <v>Tiền Việt Nam</v>
      </c>
    </row>
    <row r="30" spans="3:18" ht="52.8" x14ac:dyDescent="0.3">
      <c r="C30" s="44">
        <v>24</v>
      </c>
      <c r="D30" s="45">
        <v>45015</v>
      </c>
      <c r="E30" s="46"/>
      <c r="F30" s="47"/>
      <c r="G30" s="47" t="s">
        <v>148</v>
      </c>
      <c r="H30" s="54" t="s">
        <v>149</v>
      </c>
      <c r="I30" s="49">
        <f t="shared" si="0"/>
        <v>45015</v>
      </c>
      <c r="J30" s="51" t="s">
        <v>150</v>
      </c>
      <c r="K30" s="50" t="s">
        <v>151</v>
      </c>
      <c r="L30" s="52" t="s">
        <v>152</v>
      </c>
      <c r="M30" s="97" t="s">
        <v>113</v>
      </c>
      <c r="N30" s="97" t="s">
        <v>18</v>
      </c>
      <c r="O30" s="41"/>
      <c r="P30" s="41">
        <v>2141563</v>
      </c>
      <c r="Q30" s="66" t="str">
        <f>VLOOKUP(M30,BDMTK!$A$4:$B$111,2,0)</f>
        <v>Chi phí dịch vụ mua ngoài Phân xưởng</v>
      </c>
      <c r="R30" s="66" t="str">
        <f>VLOOKUP(N30,BDMTK!$A$4:$B$111,2,0)</f>
        <v>Tiền Việt Nam</v>
      </c>
    </row>
    <row r="31" spans="3:18" ht="52.8" x14ac:dyDescent="0.3">
      <c r="C31" s="44">
        <v>25</v>
      </c>
      <c r="D31" s="45">
        <v>45015</v>
      </c>
      <c r="E31" s="46"/>
      <c r="F31" s="47"/>
      <c r="G31" s="47" t="s">
        <v>148</v>
      </c>
      <c r="H31" s="54" t="s">
        <v>149</v>
      </c>
      <c r="I31" s="49">
        <f t="shared" si="0"/>
        <v>45015</v>
      </c>
      <c r="J31" s="51" t="s">
        <v>150</v>
      </c>
      <c r="K31" s="50" t="s">
        <v>151</v>
      </c>
      <c r="L31" s="52" t="s">
        <v>152</v>
      </c>
      <c r="M31" s="97" t="s">
        <v>62</v>
      </c>
      <c r="N31" s="97" t="s">
        <v>18</v>
      </c>
      <c r="O31" s="41"/>
      <c r="P31" s="41">
        <v>3950000</v>
      </c>
      <c r="Q31" s="66" t="str">
        <f>VLOOKUP(M31,BDMTK!$A$4:$B$111,2,0)</f>
        <v>Chi phí dịch vụ mua ngoài</v>
      </c>
      <c r="R31" s="66" t="str">
        <f>VLOOKUP(N31,BDMTK!$A$4:$B$111,2,0)</f>
        <v>Tiền Việt Nam</v>
      </c>
    </row>
    <row r="32" spans="3:18" ht="52.8" x14ac:dyDescent="0.3">
      <c r="C32" s="44">
        <v>26</v>
      </c>
      <c r="D32" s="45">
        <v>45015</v>
      </c>
      <c r="E32" s="46"/>
      <c r="F32" s="47"/>
      <c r="G32" s="47" t="s">
        <v>148</v>
      </c>
      <c r="H32" s="54" t="s">
        <v>149</v>
      </c>
      <c r="I32" s="49">
        <f t="shared" si="0"/>
        <v>45015</v>
      </c>
      <c r="J32" s="51" t="s">
        <v>150</v>
      </c>
      <c r="K32" s="50" t="s">
        <v>151</v>
      </c>
      <c r="L32" s="52" t="s">
        <v>152</v>
      </c>
      <c r="M32" s="97" t="s">
        <v>24</v>
      </c>
      <c r="N32" s="97" t="s">
        <v>18</v>
      </c>
      <c r="O32" s="41"/>
      <c r="P32" s="41">
        <v>3220000</v>
      </c>
      <c r="Q32" s="66" t="str">
        <f>VLOOKUP(M32,BDMTK!$A$4:$B$111,2,0)</f>
        <v>Chi phí dịch vụ mua ngoài</v>
      </c>
      <c r="R32" s="66" t="str">
        <f>VLOOKUP(N32,BDMTK!$A$4:$B$111,2,0)</f>
        <v>Tiền Việt Nam</v>
      </c>
    </row>
    <row r="33" spans="3:18" ht="52.8" x14ac:dyDescent="0.3">
      <c r="C33" s="44">
        <v>27</v>
      </c>
      <c r="D33" s="45">
        <v>45015</v>
      </c>
      <c r="E33" s="46"/>
      <c r="F33" s="47"/>
      <c r="G33" s="47" t="s">
        <v>148</v>
      </c>
      <c r="H33" s="54" t="s">
        <v>149</v>
      </c>
      <c r="I33" s="49">
        <f t="shared" si="0"/>
        <v>45015</v>
      </c>
      <c r="J33" s="51" t="s">
        <v>150</v>
      </c>
      <c r="K33" s="50" t="s">
        <v>151</v>
      </c>
      <c r="L33" s="52" t="s">
        <v>147</v>
      </c>
      <c r="M33" s="97" t="s">
        <v>20</v>
      </c>
      <c r="N33" s="97" t="s">
        <v>18</v>
      </c>
      <c r="O33" s="41"/>
      <c r="P33" s="41">
        <v>931156</v>
      </c>
      <c r="Q33" s="66" t="str">
        <f>VLOOKUP(M33,BDMTK!$A$4:$B$111,2,0)</f>
        <v>Thuế GTGT được khấu trừ HHDV</v>
      </c>
      <c r="R33" s="66" t="str">
        <f>VLOOKUP(N33,BDMTK!$A$4:$B$111,2,0)</f>
        <v>Tiền Việt Nam</v>
      </c>
    </row>
    <row r="34" spans="3:18" ht="40.950000000000003" customHeight="1" x14ac:dyDescent="0.3">
      <c r="C34" s="44">
        <v>28</v>
      </c>
      <c r="D34" s="45">
        <v>44988</v>
      </c>
      <c r="E34" s="46"/>
      <c r="F34" s="47" t="s">
        <v>153</v>
      </c>
      <c r="G34" s="46"/>
      <c r="H34" s="48" t="s">
        <v>154</v>
      </c>
      <c r="I34" s="49">
        <f t="shared" si="0"/>
        <v>44988</v>
      </c>
      <c r="J34" s="48" t="s">
        <v>155</v>
      </c>
      <c r="K34" s="50" t="s">
        <v>156</v>
      </c>
      <c r="L34" s="52" t="s">
        <v>157</v>
      </c>
      <c r="M34" s="97" t="s">
        <v>158</v>
      </c>
      <c r="N34" s="97" t="s">
        <v>159</v>
      </c>
      <c r="O34" s="41"/>
      <c r="P34" s="41">
        <v>157500000</v>
      </c>
      <c r="Q34" s="66" t="str">
        <f>VLOOKUP(M34,BDMTK!$A$4:$B$111,2,0)</f>
        <v>Máy tính bàn</v>
      </c>
      <c r="R34" s="66" t="str">
        <f>VLOOKUP(N34,BDMTK!$A$4:$B$111,2,0)</f>
        <v>Phải trả người bán NH_Cty TNHH Phân Phối FPT</v>
      </c>
    </row>
    <row r="35" spans="3:18" ht="40.950000000000003" customHeight="1" x14ac:dyDescent="0.3">
      <c r="C35" s="44">
        <v>29</v>
      </c>
      <c r="D35" s="45">
        <v>44988</v>
      </c>
      <c r="E35" s="46"/>
      <c r="F35" s="47" t="s">
        <v>153</v>
      </c>
      <c r="G35" s="46"/>
      <c r="H35" s="48" t="s">
        <v>154</v>
      </c>
      <c r="I35" s="49">
        <f t="shared" si="0"/>
        <v>44988</v>
      </c>
      <c r="J35" s="48" t="s">
        <v>155</v>
      </c>
      <c r="K35" s="50" t="s">
        <v>156</v>
      </c>
      <c r="L35" s="52" t="s">
        <v>160</v>
      </c>
      <c r="M35" s="97" t="s">
        <v>20</v>
      </c>
      <c r="N35" s="97" t="s">
        <v>159</v>
      </c>
      <c r="O35" s="41"/>
      <c r="P35" s="41">
        <v>15750000</v>
      </c>
      <c r="Q35" s="66" t="str">
        <f>VLOOKUP(M35,BDMTK!$A$4:$B$111,2,0)</f>
        <v>Thuế GTGT được khấu trừ HHDV</v>
      </c>
      <c r="R35" s="66" t="str">
        <f>VLOOKUP(N35,BDMTK!$A$4:$B$111,2,0)</f>
        <v>Phải trả người bán NH_Cty TNHH Phân Phối FPT</v>
      </c>
    </row>
    <row r="36" spans="3:18" ht="40.950000000000003" customHeight="1" x14ac:dyDescent="0.3">
      <c r="C36" s="44">
        <v>30</v>
      </c>
      <c r="D36" s="45">
        <v>44988</v>
      </c>
      <c r="E36" s="46"/>
      <c r="F36" s="47" t="s">
        <v>161</v>
      </c>
      <c r="G36" s="46"/>
      <c r="H36" s="48"/>
      <c r="I36" s="49">
        <f t="shared" si="0"/>
        <v>44988</v>
      </c>
      <c r="J36" s="48" t="s">
        <v>155</v>
      </c>
      <c r="K36" s="50" t="s">
        <v>156</v>
      </c>
      <c r="L36" s="52" t="s">
        <v>162</v>
      </c>
      <c r="M36" s="97" t="s">
        <v>163</v>
      </c>
      <c r="N36" s="97" t="s">
        <v>158</v>
      </c>
      <c r="O36" s="41"/>
      <c r="P36" s="41">
        <v>157500000</v>
      </c>
      <c r="Q36" s="66" t="str">
        <f>VLOOKUP(M36,BDMTK!$A$4:$B$111,2,0)</f>
        <v>Chi phí trả trước_Máy tính</v>
      </c>
      <c r="R36" s="66" t="str">
        <f>VLOOKUP(N36,BDMTK!$A$4:$B$111,2,0)</f>
        <v>Máy tính bàn</v>
      </c>
    </row>
    <row r="37" spans="3:18" ht="72" customHeight="1" x14ac:dyDescent="0.3">
      <c r="C37" s="44">
        <v>31</v>
      </c>
      <c r="D37" s="45">
        <v>44991</v>
      </c>
      <c r="E37" s="46"/>
      <c r="F37" s="47" t="s">
        <v>164</v>
      </c>
      <c r="G37" s="47"/>
      <c r="H37" s="53" t="s">
        <v>165</v>
      </c>
      <c r="I37" s="49">
        <f t="shared" si="0"/>
        <v>44991</v>
      </c>
      <c r="J37" s="48" t="s">
        <v>166</v>
      </c>
      <c r="K37" s="50" t="s">
        <v>167</v>
      </c>
      <c r="L37" s="48" t="s">
        <v>168</v>
      </c>
      <c r="M37" s="97" t="s">
        <v>169</v>
      </c>
      <c r="N37" s="97" t="s">
        <v>170</v>
      </c>
      <c r="O37" s="41">
        <v>5000</v>
      </c>
      <c r="P37" s="41">
        <v>840000000</v>
      </c>
      <c r="Q37" s="66" t="str">
        <f>VLOOKUP(M37,BDMTK!$A$4:$B$111,2,0)</f>
        <v>Vải kaki polyester khổ 1.4</v>
      </c>
      <c r="R37" s="66" t="str">
        <f>VLOOKUP(N37,BDMTK!$A$4:$B$111,2,0)</f>
        <v>Phải trả người bán NH_Cty CP Dệt May Gia Định</v>
      </c>
    </row>
    <row r="38" spans="3:18" ht="78.599999999999994" customHeight="1" x14ac:dyDescent="0.3">
      <c r="C38" s="44">
        <v>32</v>
      </c>
      <c r="D38" s="45">
        <v>44991</v>
      </c>
      <c r="E38" s="46"/>
      <c r="F38" s="47" t="s">
        <v>164</v>
      </c>
      <c r="G38" s="47"/>
      <c r="H38" s="53" t="s">
        <v>165</v>
      </c>
      <c r="I38" s="49">
        <f t="shared" si="0"/>
        <v>44991</v>
      </c>
      <c r="J38" s="48" t="s">
        <v>166</v>
      </c>
      <c r="K38" s="50" t="s">
        <v>167</v>
      </c>
      <c r="L38" s="52" t="s">
        <v>171</v>
      </c>
      <c r="M38" s="97" t="s">
        <v>20</v>
      </c>
      <c r="N38" s="97" t="s">
        <v>170</v>
      </c>
      <c r="O38" s="41"/>
      <c r="P38" s="41">
        <v>84000000</v>
      </c>
      <c r="Q38" s="66" t="str">
        <f>VLOOKUP(M38,BDMTK!$A$4:$B$111,2,0)</f>
        <v>Thuế GTGT được khấu trừ HHDV</v>
      </c>
      <c r="R38" s="66" t="str">
        <f>VLOOKUP(N38,BDMTK!$A$4:$B$111,2,0)</f>
        <v>Phải trả người bán NH_Cty CP Dệt May Gia Định</v>
      </c>
    </row>
    <row r="39" spans="3:18" ht="78" customHeight="1" x14ac:dyDescent="0.3">
      <c r="C39" s="44">
        <v>33</v>
      </c>
      <c r="D39" s="45">
        <v>44991</v>
      </c>
      <c r="E39" s="46"/>
      <c r="F39" s="47" t="s">
        <v>164</v>
      </c>
      <c r="G39" s="47"/>
      <c r="H39" s="53" t="s">
        <v>165</v>
      </c>
      <c r="I39" s="49">
        <f t="shared" ref="I39:I62" si="1">D39</f>
        <v>44991</v>
      </c>
      <c r="J39" s="48" t="s">
        <v>172</v>
      </c>
      <c r="K39" s="50" t="s">
        <v>123</v>
      </c>
      <c r="L39" s="48" t="s">
        <v>173</v>
      </c>
      <c r="M39" s="97" t="s">
        <v>169</v>
      </c>
      <c r="N39" s="97" t="s">
        <v>125</v>
      </c>
      <c r="O39" s="41"/>
      <c r="P39" s="41">
        <v>3000000</v>
      </c>
      <c r="Q39" s="66" t="str">
        <f>VLOOKUP(M39,BDMTK!$A$4:$B$111,2,0)</f>
        <v>Vải kaki polyester khổ 1.4</v>
      </c>
      <c r="R39" s="66" t="str">
        <f>VLOOKUP(N39,BDMTK!$A$4:$B$111,2,0)</f>
        <v>Phải trả người bán NH_DNTN Việt Hoa</v>
      </c>
    </row>
    <row r="40" spans="3:18" ht="78" customHeight="1" x14ac:dyDescent="0.3">
      <c r="C40" s="44">
        <v>34</v>
      </c>
      <c r="D40" s="45">
        <v>44991</v>
      </c>
      <c r="E40" s="46"/>
      <c r="F40" s="47" t="s">
        <v>164</v>
      </c>
      <c r="G40" s="47"/>
      <c r="H40" s="53" t="s">
        <v>165</v>
      </c>
      <c r="I40" s="49">
        <f t="shared" si="1"/>
        <v>44991</v>
      </c>
      <c r="J40" s="48" t="s">
        <v>172</v>
      </c>
      <c r="K40" s="50" t="s">
        <v>123</v>
      </c>
      <c r="L40" s="52" t="s">
        <v>174</v>
      </c>
      <c r="M40" s="97" t="s">
        <v>20</v>
      </c>
      <c r="N40" s="97" t="s">
        <v>125</v>
      </c>
      <c r="O40" s="41"/>
      <c r="P40" s="41">
        <v>300000</v>
      </c>
      <c r="Q40" s="66" t="str">
        <f>VLOOKUP(M40,BDMTK!$A$4:$B$111,2,0)</f>
        <v>Thuế GTGT được khấu trừ HHDV</v>
      </c>
      <c r="R40" s="66" t="str">
        <f>VLOOKUP(N40,BDMTK!$A$4:$B$111,2,0)</f>
        <v>Phải trả người bán NH_DNTN Việt Hoa</v>
      </c>
    </row>
    <row r="41" spans="3:18" ht="78" customHeight="1" x14ac:dyDescent="0.3">
      <c r="C41" s="44">
        <v>35</v>
      </c>
      <c r="D41" s="45">
        <v>44993</v>
      </c>
      <c r="E41" s="46"/>
      <c r="F41" s="47" t="s">
        <v>175</v>
      </c>
      <c r="G41" s="47"/>
      <c r="H41" s="53" t="s">
        <v>176</v>
      </c>
      <c r="I41" s="49">
        <f t="shared" si="1"/>
        <v>44993</v>
      </c>
      <c r="J41" s="48" t="s">
        <v>116</v>
      </c>
      <c r="K41" s="50" t="s">
        <v>117</v>
      </c>
      <c r="L41" s="48" t="s">
        <v>177</v>
      </c>
      <c r="M41" s="97" t="s">
        <v>178</v>
      </c>
      <c r="N41" s="97" t="s">
        <v>119</v>
      </c>
      <c r="O41" s="41">
        <v>500</v>
      </c>
      <c r="P41" s="41">
        <v>12000000</v>
      </c>
      <c r="Q41" s="66" t="str">
        <f>VLOOKUP(M41,BDMTK!$A$4:$B$111,2,0)</f>
        <v>Chỉ may công nghiệp</v>
      </c>
      <c r="R41" s="66" t="str">
        <f>VLOOKUP(N41,BDMTK!$A$4:$B$111,2,0)</f>
        <v>Phải trả người bán NH_Cty TNHH TM-DV Vĩnh Tường</v>
      </c>
    </row>
    <row r="42" spans="3:18" ht="78" customHeight="1" x14ac:dyDescent="0.3">
      <c r="C42" s="44">
        <v>36</v>
      </c>
      <c r="D42" s="45">
        <v>44993</v>
      </c>
      <c r="E42" s="46"/>
      <c r="F42" s="47" t="s">
        <v>175</v>
      </c>
      <c r="G42" s="46"/>
      <c r="H42" s="53" t="s">
        <v>176</v>
      </c>
      <c r="I42" s="49">
        <f t="shared" si="1"/>
        <v>44993</v>
      </c>
      <c r="J42" s="48" t="s">
        <v>116</v>
      </c>
      <c r="K42" s="50" t="s">
        <v>117</v>
      </c>
      <c r="L42" s="48" t="s">
        <v>179</v>
      </c>
      <c r="M42" s="97" t="s">
        <v>180</v>
      </c>
      <c r="N42" s="97" t="s">
        <v>119</v>
      </c>
      <c r="O42" s="41">
        <v>1000</v>
      </c>
      <c r="P42" s="41">
        <v>22250000</v>
      </c>
      <c r="Q42" s="66" t="str">
        <f>VLOOKUP(M42,BDMTK!$A$4:$B$111,2,0)</f>
        <v>Keo đứng làm đế cổ</v>
      </c>
      <c r="R42" s="66" t="str">
        <f>VLOOKUP(N42,BDMTK!$A$4:$B$111,2,0)</f>
        <v>Phải trả người bán NH_Cty TNHH TM-DV Vĩnh Tường</v>
      </c>
    </row>
    <row r="43" spans="3:18" ht="78" customHeight="1" x14ac:dyDescent="0.3">
      <c r="C43" s="44">
        <v>37</v>
      </c>
      <c r="D43" s="45">
        <v>44993</v>
      </c>
      <c r="E43" s="46"/>
      <c r="F43" s="47" t="s">
        <v>175</v>
      </c>
      <c r="G43" s="47"/>
      <c r="H43" s="53" t="s">
        <v>176</v>
      </c>
      <c r="I43" s="49">
        <f t="shared" si="1"/>
        <v>44993</v>
      </c>
      <c r="J43" s="48" t="s">
        <v>116</v>
      </c>
      <c r="K43" s="50" t="s">
        <v>117</v>
      </c>
      <c r="L43" s="48" t="s">
        <v>181</v>
      </c>
      <c r="M43" s="97" t="s">
        <v>182</v>
      </c>
      <c r="N43" s="97" t="s">
        <v>119</v>
      </c>
      <c r="O43" s="41">
        <v>500</v>
      </c>
      <c r="P43" s="41">
        <v>17500000</v>
      </c>
      <c r="Q43" s="66" t="str">
        <f>VLOOKUP(M43,BDMTK!$A$4:$B$111,2,0)</f>
        <v>Nút áo sơ mi</v>
      </c>
      <c r="R43" s="66" t="str">
        <f>VLOOKUP(N43,BDMTK!$A$4:$B$111,2,0)</f>
        <v>Phải trả người bán NH_Cty TNHH TM-DV Vĩnh Tường</v>
      </c>
    </row>
    <row r="44" spans="3:18" ht="78" customHeight="1" x14ac:dyDescent="0.3">
      <c r="C44" s="44">
        <v>38</v>
      </c>
      <c r="D44" s="45">
        <v>44993</v>
      </c>
      <c r="E44" s="46"/>
      <c r="F44" s="47" t="s">
        <v>175</v>
      </c>
      <c r="G44" s="47"/>
      <c r="H44" s="53" t="s">
        <v>176</v>
      </c>
      <c r="I44" s="49">
        <f t="shared" si="1"/>
        <v>44993</v>
      </c>
      <c r="J44" s="48" t="s">
        <v>116</v>
      </c>
      <c r="K44" s="50" t="s">
        <v>117</v>
      </c>
      <c r="L44" s="48" t="s">
        <v>183</v>
      </c>
      <c r="M44" s="97" t="s">
        <v>184</v>
      </c>
      <c r="N44" s="97" t="s">
        <v>119</v>
      </c>
      <c r="O44" s="41">
        <v>200</v>
      </c>
      <c r="P44" s="41">
        <v>9000000</v>
      </c>
      <c r="Q44" s="66" t="str">
        <f>VLOOKUP(M44,BDMTK!$A$4:$B$111,2,0)</f>
        <v>Nút quần tây</v>
      </c>
      <c r="R44" s="66" t="str">
        <f>VLOOKUP(N44,BDMTK!$A$4:$B$111,2,0)</f>
        <v>Phải trả người bán NH_Cty TNHH TM-DV Vĩnh Tường</v>
      </c>
    </row>
    <row r="45" spans="3:18" ht="78" customHeight="1" x14ac:dyDescent="0.3">
      <c r="C45" s="44">
        <v>39</v>
      </c>
      <c r="D45" s="45">
        <v>44993</v>
      </c>
      <c r="E45" s="46"/>
      <c r="F45" s="47" t="s">
        <v>175</v>
      </c>
      <c r="G45" s="47"/>
      <c r="H45" s="53" t="s">
        <v>176</v>
      </c>
      <c r="I45" s="49">
        <f t="shared" si="1"/>
        <v>44993</v>
      </c>
      <c r="J45" s="48" t="s">
        <v>116</v>
      </c>
      <c r="K45" s="50" t="s">
        <v>117</v>
      </c>
      <c r="L45" s="52" t="s">
        <v>185</v>
      </c>
      <c r="M45" s="97" t="s">
        <v>20</v>
      </c>
      <c r="N45" s="97" t="s">
        <v>119</v>
      </c>
      <c r="P45" s="41">
        <v>6075000</v>
      </c>
      <c r="Q45" s="66" t="str">
        <f>VLOOKUP(M45,BDMTK!$A$4:$B$111,2,0)</f>
        <v>Thuế GTGT được khấu trừ HHDV</v>
      </c>
      <c r="R45" s="66" t="str">
        <f>VLOOKUP(N45,BDMTK!$A$4:$B$111,2,0)</f>
        <v>Phải trả người bán NH_Cty TNHH TM-DV Vĩnh Tường</v>
      </c>
    </row>
    <row r="46" spans="3:18" ht="13.8" x14ac:dyDescent="0.3">
      <c r="C46" s="44">
        <v>40</v>
      </c>
      <c r="D46" s="45">
        <v>44995</v>
      </c>
      <c r="E46" s="46"/>
      <c r="F46" s="47" t="s">
        <v>186</v>
      </c>
      <c r="G46" s="46"/>
      <c r="H46" s="53"/>
      <c r="I46" s="49">
        <f t="shared" si="1"/>
        <v>44995</v>
      </c>
      <c r="J46" s="48"/>
      <c r="K46" s="56"/>
      <c r="L46" s="48" t="s">
        <v>187</v>
      </c>
      <c r="M46" s="97" t="s">
        <v>188</v>
      </c>
      <c r="N46" s="97" t="s">
        <v>169</v>
      </c>
      <c r="O46" s="41">
        <v>3600</v>
      </c>
      <c r="P46" s="41">
        <v>579760000</v>
      </c>
      <c r="Q46" s="66" t="str">
        <f>VLOOKUP(M46,BDMTK!$A$4:$B$111,2,0)</f>
        <v>Chi phí nguyên liệu, vật liệu_Phân xưởng 2</v>
      </c>
      <c r="R46" s="66" t="str">
        <f>VLOOKUP(N46,BDMTK!$A$4:$B$111,2,0)</f>
        <v>Vải kaki polyester khổ 1.4</v>
      </c>
    </row>
    <row r="47" spans="3:18" ht="18" customHeight="1" x14ac:dyDescent="0.3">
      <c r="C47" s="44">
        <v>41</v>
      </c>
      <c r="D47" s="45">
        <v>44995</v>
      </c>
      <c r="E47" s="46"/>
      <c r="F47" s="47" t="s">
        <v>186</v>
      </c>
      <c r="G47" s="46"/>
      <c r="H47" s="53"/>
      <c r="I47" s="49">
        <f t="shared" si="1"/>
        <v>44995</v>
      </c>
      <c r="J47" s="48"/>
      <c r="K47" s="56"/>
      <c r="L47" s="48" t="s">
        <v>189</v>
      </c>
      <c r="M47" s="97" t="s">
        <v>188</v>
      </c>
      <c r="N47" s="97" t="s">
        <v>178</v>
      </c>
      <c r="O47" s="41">
        <v>200</v>
      </c>
      <c r="P47" s="41">
        <v>5000000</v>
      </c>
      <c r="Q47" s="66" t="str">
        <f>VLOOKUP(M47,BDMTK!$A$4:$B$111,2,0)</f>
        <v>Chi phí nguyên liệu, vật liệu_Phân xưởng 2</v>
      </c>
      <c r="R47" s="66" t="str">
        <f>VLOOKUP(N47,BDMTK!$A$4:$B$111,2,0)</f>
        <v>Chỉ may công nghiệp</v>
      </c>
    </row>
    <row r="48" spans="3:18" ht="18" customHeight="1" x14ac:dyDescent="0.3">
      <c r="C48" s="44">
        <v>42</v>
      </c>
      <c r="D48" s="45">
        <v>44995</v>
      </c>
      <c r="E48" s="46"/>
      <c r="F48" s="47" t="s">
        <v>186</v>
      </c>
      <c r="G48" s="46"/>
      <c r="H48" s="53"/>
      <c r="I48" s="49">
        <f t="shared" si="1"/>
        <v>44995</v>
      </c>
      <c r="J48" s="48"/>
      <c r="K48" s="56"/>
      <c r="L48" s="48" t="s">
        <v>190</v>
      </c>
      <c r="M48" s="97" t="s">
        <v>188</v>
      </c>
      <c r="N48" s="97" t="s">
        <v>184</v>
      </c>
      <c r="O48" s="41">
        <v>100</v>
      </c>
      <c r="P48" s="41">
        <v>4300000</v>
      </c>
      <c r="Q48" s="66" t="str">
        <f>VLOOKUP(M48,BDMTK!$A$4:$B$111,2,0)</f>
        <v>Chi phí nguyên liệu, vật liệu_Phân xưởng 2</v>
      </c>
      <c r="R48" s="66" t="str">
        <f>VLOOKUP(N48,BDMTK!$A$4:$B$111,2,0)</f>
        <v>Nút quần tây</v>
      </c>
    </row>
    <row r="49" spans="3:18" ht="66" x14ac:dyDescent="0.3">
      <c r="C49" s="44">
        <v>43</v>
      </c>
      <c r="D49" s="45">
        <v>44997</v>
      </c>
      <c r="E49" s="46"/>
      <c r="F49" s="46" t="s">
        <v>191</v>
      </c>
      <c r="G49" s="46"/>
      <c r="H49" s="53" t="s">
        <v>192</v>
      </c>
      <c r="I49" s="49">
        <f t="shared" si="1"/>
        <v>44997</v>
      </c>
      <c r="J49" s="48" t="s">
        <v>166</v>
      </c>
      <c r="K49" s="50" t="s">
        <v>167</v>
      </c>
      <c r="L49" s="48" t="s">
        <v>193</v>
      </c>
      <c r="M49" s="97" t="s">
        <v>194</v>
      </c>
      <c r="N49" s="97" t="s">
        <v>170</v>
      </c>
      <c r="O49" s="41">
        <v>3000</v>
      </c>
      <c r="P49" s="41">
        <v>240000000</v>
      </c>
      <c r="Q49" s="66" t="str">
        <f>VLOOKUP(M49,BDMTK!$A$4:$B$111,2,0)</f>
        <v>Vải kate trắng khổ 1.2m</v>
      </c>
      <c r="R49" s="66" t="str">
        <f>VLOOKUP(N49,BDMTK!$A$4:$B$111,2,0)</f>
        <v>Phải trả người bán NH_Cty CP Dệt May Gia Định</v>
      </c>
    </row>
    <row r="50" spans="3:18" ht="66.599999999999994" customHeight="1" x14ac:dyDescent="0.3">
      <c r="C50" s="44">
        <v>44</v>
      </c>
      <c r="D50" s="45">
        <v>44997</v>
      </c>
      <c r="E50" s="46"/>
      <c r="F50" s="46" t="s">
        <v>191</v>
      </c>
      <c r="G50" s="46"/>
      <c r="H50" s="53" t="s">
        <v>192</v>
      </c>
      <c r="I50" s="49">
        <f t="shared" si="1"/>
        <v>44997</v>
      </c>
      <c r="J50" s="48" t="s">
        <v>166</v>
      </c>
      <c r="K50" s="50" t="s">
        <v>167</v>
      </c>
      <c r="L50" s="52" t="s">
        <v>195</v>
      </c>
      <c r="M50" s="97" t="s">
        <v>20</v>
      </c>
      <c r="N50" s="97" t="s">
        <v>170</v>
      </c>
      <c r="O50" s="41"/>
      <c r="P50" s="41">
        <v>24000000</v>
      </c>
      <c r="Q50" s="66" t="str">
        <f>VLOOKUP(M50,BDMTK!$A$4:$B$111,2,0)</f>
        <v>Thuế GTGT được khấu trừ HHDV</v>
      </c>
      <c r="R50" s="66" t="str">
        <f>VLOOKUP(N50,BDMTK!$A$4:$B$111,2,0)</f>
        <v>Phải trả người bán NH_Cty CP Dệt May Gia Định</v>
      </c>
    </row>
    <row r="51" spans="3:18" ht="68.400000000000006" customHeight="1" x14ac:dyDescent="0.3">
      <c r="C51" s="44">
        <v>45</v>
      </c>
      <c r="D51" s="45">
        <v>44997</v>
      </c>
      <c r="E51" s="46"/>
      <c r="F51" s="46" t="s">
        <v>191</v>
      </c>
      <c r="G51" s="46"/>
      <c r="H51" s="53" t="s">
        <v>192</v>
      </c>
      <c r="I51" s="49">
        <f t="shared" si="1"/>
        <v>44997</v>
      </c>
      <c r="J51" s="48" t="s">
        <v>166</v>
      </c>
      <c r="K51" s="50" t="s">
        <v>167</v>
      </c>
      <c r="L51" s="48" t="s">
        <v>196</v>
      </c>
      <c r="M51" s="97" t="s">
        <v>194</v>
      </c>
      <c r="N51" s="97" t="s">
        <v>125</v>
      </c>
      <c r="O51" s="41"/>
      <c r="P51" s="41">
        <v>1800000</v>
      </c>
      <c r="Q51" s="66" t="str">
        <f>VLOOKUP(M51,BDMTK!$A$4:$B$111,2,0)</f>
        <v>Vải kate trắng khổ 1.2m</v>
      </c>
      <c r="R51" s="66" t="str">
        <f>VLOOKUP(N51,BDMTK!$A$4:$B$111,2,0)</f>
        <v>Phải trả người bán NH_DNTN Việt Hoa</v>
      </c>
    </row>
    <row r="52" spans="3:18" ht="73.8" customHeight="1" x14ac:dyDescent="0.3">
      <c r="C52" s="44">
        <v>46</v>
      </c>
      <c r="D52" s="45">
        <v>44997</v>
      </c>
      <c r="E52" s="46"/>
      <c r="F52" s="46" t="s">
        <v>191</v>
      </c>
      <c r="G52" s="46"/>
      <c r="H52" s="53" t="s">
        <v>192</v>
      </c>
      <c r="I52" s="49">
        <f t="shared" si="1"/>
        <v>44997</v>
      </c>
      <c r="J52" s="48" t="s">
        <v>166</v>
      </c>
      <c r="K52" s="50" t="s">
        <v>167</v>
      </c>
      <c r="L52" s="52" t="s">
        <v>197</v>
      </c>
      <c r="M52" s="97" t="s">
        <v>20</v>
      </c>
      <c r="N52" s="97" t="s">
        <v>125</v>
      </c>
      <c r="O52" s="41"/>
      <c r="P52" s="41">
        <v>180000</v>
      </c>
      <c r="Q52" s="66" t="str">
        <f>VLOOKUP(M52,BDMTK!$A$4:$B$111,2,0)</f>
        <v>Thuế GTGT được khấu trừ HHDV</v>
      </c>
      <c r="R52" s="66" t="str">
        <f>VLOOKUP(N52,BDMTK!$A$4:$B$111,2,0)</f>
        <v>Phải trả người bán NH_DNTN Việt Hoa</v>
      </c>
    </row>
    <row r="53" spans="3:18" x14ac:dyDescent="0.3">
      <c r="C53" s="44">
        <v>47</v>
      </c>
      <c r="D53" s="45">
        <v>45005</v>
      </c>
      <c r="E53" s="46"/>
      <c r="F53" s="47" t="s">
        <v>198</v>
      </c>
      <c r="G53" s="47"/>
      <c r="H53" s="53"/>
      <c r="I53" s="49">
        <f t="shared" si="1"/>
        <v>45005</v>
      </c>
      <c r="J53" s="48"/>
      <c r="K53" s="48"/>
      <c r="L53" s="48" t="s">
        <v>199</v>
      </c>
      <c r="M53" s="97" t="s">
        <v>200</v>
      </c>
      <c r="N53" s="97" t="s">
        <v>201</v>
      </c>
      <c r="O53" s="41">
        <v>6000</v>
      </c>
      <c r="P53" s="41">
        <v>916016729</v>
      </c>
      <c r="Q53" s="66" t="str">
        <f>VLOOKUP(M53,BDMTK!$A$4:$B$111,2,0)</f>
        <v>Quần tây nam</v>
      </c>
      <c r="R53" s="66" t="str">
        <f>VLOOKUP(N53,BDMTK!$A$4:$B$111,2,0)</f>
        <v>Chi phí sản xuất_PX2</v>
      </c>
    </row>
    <row r="54" spans="3:18" ht="18" customHeight="1" x14ac:dyDescent="0.3">
      <c r="C54" s="44">
        <v>48</v>
      </c>
      <c r="D54" s="45">
        <v>45006</v>
      </c>
      <c r="E54" s="46"/>
      <c r="F54" s="47" t="s">
        <v>202</v>
      </c>
      <c r="G54" s="47"/>
      <c r="H54" s="53"/>
      <c r="I54" s="49">
        <f t="shared" si="1"/>
        <v>45006</v>
      </c>
      <c r="J54" s="48"/>
      <c r="K54" s="48"/>
      <c r="L54" s="48" t="s">
        <v>203</v>
      </c>
      <c r="M54" s="97" t="s">
        <v>204</v>
      </c>
      <c r="N54" s="97" t="s">
        <v>194</v>
      </c>
      <c r="O54" s="41">
        <v>3000</v>
      </c>
      <c r="P54" s="41">
        <v>196300000</v>
      </c>
      <c r="Q54" s="66" t="str">
        <f>VLOOKUP(M54,BDMTK!$A$4:$B$111,2,0)</f>
        <v>Chi phí nguyên liệu, vật liệu_Phân xưởng 1</v>
      </c>
      <c r="R54" s="66" t="str">
        <f>VLOOKUP(N54,BDMTK!$A$4:$B$111,2,0)</f>
        <v>Vải kate trắng khổ 1.2m</v>
      </c>
    </row>
    <row r="55" spans="3:18" ht="18" customHeight="1" x14ac:dyDescent="0.3">
      <c r="C55" s="44">
        <v>49</v>
      </c>
      <c r="D55" s="45">
        <v>45006</v>
      </c>
      <c r="E55" s="46"/>
      <c r="F55" s="47" t="s">
        <v>202</v>
      </c>
      <c r="G55" s="47"/>
      <c r="H55" s="53"/>
      <c r="I55" s="49">
        <f t="shared" si="1"/>
        <v>45006</v>
      </c>
      <c r="J55" s="48"/>
      <c r="K55" s="48"/>
      <c r="L55" s="48" t="s">
        <v>205</v>
      </c>
      <c r="M55" s="97" t="s">
        <v>204</v>
      </c>
      <c r="N55" s="97" t="s">
        <v>178</v>
      </c>
      <c r="O55" s="41">
        <v>200</v>
      </c>
      <c r="P55" s="41">
        <v>4800000</v>
      </c>
      <c r="Q55" s="66" t="str">
        <f>VLOOKUP(M55,BDMTK!$A$4:$B$111,2,0)</f>
        <v>Chi phí nguyên liệu, vật liệu_Phân xưởng 1</v>
      </c>
      <c r="R55" s="66" t="str">
        <f>VLOOKUP(N55,BDMTK!$A$4:$B$111,2,0)</f>
        <v>Chỉ may công nghiệp</v>
      </c>
    </row>
    <row r="56" spans="3:18" ht="18" customHeight="1" x14ac:dyDescent="0.3">
      <c r="C56" s="44">
        <v>50</v>
      </c>
      <c r="D56" s="45">
        <v>45006</v>
      </c>
      <c r="E56" s="46"/>
      <c r="F56" s="47" t="s">
        <v>202</v>
      </c>
      <c r="G56" s="47"/>
      <c r="H56" s="53"/>
      <c r="I56" s="49">
        <f t="shared" si="1"/>
        <v>45006</v>
      </c>
      <c r="J56" s="48"/>
      <c r="K56" s="48"/>
      <c r="L56" s="48" t="s">
        <v>206</v>
      </c>
      <c r="M56" s="97" t="s">
        <v>204</v>
      </c>
      <c r="N56" s="97" t="s">
        <v>180</v>
      </c>
      <c r="O56" s="41">
        <v>300</v>
      </c>
      <c r="P56" s="41">
        <v>6600000</v>
      </c>
      <c r="Q56" s="66" t="str">
        <f>VLOOKUP(M56,BDMTK!$A$4:$B$111,2,0)</f>
        <v>Chi phí nguyên liệu, vật liệu_Phân xưởng 1</v>
      </c>
      <c r="R56" s="66" t="str">
        <f>VLOOKUP(N56,BDMTK!$A$4:$B$111,2,0)</f>
        <v>Keo đứng làm đế cổ</v>
      </c>
    </row>
    <row r="57" spans="3:18" ht="18" customHeight="1" x14ac:dyDescent="0.3">
      <c r="C57" s="44">
        <v>51</v>
      </c>
      <c r="D57" s="45">
        <v>45006</v>
      </c>
      <c r="E57" s="46"/>
      <c r="F57" s="47" t="s">
        <v>202</v>
      </c>
      <c r="G57" s="47"/>
      <c r="H57" s="53"/>
      <c r="I57" s="49">
        <f t="shared" si="1"/>
        <v>45006</v>
      </c>
      <c r="J57" s="48"/>
      <c r="K57" s="48"/>
      <c r="L57" s="48" t="s">
        <v>207</v>
      </c>
      <c r="M57" s="97" t="s">
        <v>204</v>
      </c>
      <c r="N57" s="97" t="s">
        <v>182</v>
      </c>
      <c r="O57" s="41">
        <v>200</v>
      </c>
      <c r="P57" s="41">
        <v>6900000</v>
      </c>
      <c r="Q57" s="66" t="str">
        <f>VLOOKUP(M57,BDMTK!$A$4:$B$111,2,0)</f>
        <v>Chi phí nguyên liệu, vật liệu_Phân xưởng 1</v>
      </c>
      <c r="R57" s="66" t="str">
        <f>VLOOKUP(N57,BDMTK!$A$4:$B$111,2,0)</f>
        <v>Nút áo sơ mi</v>
      </c>
    </row>
    <row r="58" spans="3:18" x14ac:dyDescent="0.3">
      <c r="C58" s="44">
        <v>52</v>
      </c>
      <c r="D58" s="45">
        <v>45015</v>
      </c>
      <c r="E58" s="46"/>
      <c r="F58" s="47" t="s">
        <v>208</v>
      </c>
      <c r="G58" s="47"/>
      <c r="H58" s="53"/>
      <c r="I58" s="49">
        <f t="shared" si="1"/>
        <v>45015</v>
      </c>
      <c r="J58" s="48"/>
      <c r="K58" s="48"/>
      <c r="L58" s="48" t="s">
        <v>209</v>
      </c>
      <c r="M58" s="97" t="s">
        <v>210</v>
      </c>
      <c r="N58" s="97" t="s">
        <v>211</v>
      </c>
      <c r="O58" s="41">
        <v>5000</v>
      </c>
      <c r="P58" s="41">
        <v>477389774</v>
      </c>
      <c r="Q58" s="66" t="str">
        <f>VLOOKUP(M58,BDMTK!$A$4:$B$111,2,0)</f>
        <v>Áo sơ mi nam</v>
      </c>
      <c r="R58" s="66" t="str">
        <f>VLOOKUP(N58,BDMTK!$A$4:$B$111,2,0)</f>
        <v>Chi phí sản xuất_PX1</v>
      </c>
    </row>
    <row r="59" spans="3:18" ht="45" customHeight="1" x14ac:dyDescent="0.3">
      <c r="C59" s="44">
        <v>53</v>
      </c>
      <c r="D59" s="45">
        <v>44986</v>
      </c>
      <c r="E59" s="46"/>
      <c r="F59" s="47"/>
      <c r="G59" s="47" t="s">
        <v>212</v>
      </c>
      <c r="H59" s="53" t="s">
        <v>213</v>
      </c>
      <c r="I59" s="49">
        <f t="shared" si="1"/>
        <v>44986</v>
      </c>
      <c r="J59" s="48" t="s">
        <v>214</v>
      </c>
      <c r="K59" s="50" t="s">
        <v>95</v>
      </c>
      <c r="L59" s="48" t="s">
        <v>215</v>
      </c>
      <c r="M59" s="97" t="s">
        <v>216</v>
      </c>
      <c r="N59" s="97" t="s">
        <v>97</v>
      </c>
      <c r="O59" s="41"/>
      <c r="P59" s="41">
        <v>144000000</v>
      </c>
      <c r="Q59" s="66" t="str">
        <f>VLOOKUP(M59,BDMTK!$A$4:$B$111,2,0)</f>
        <v>Máy photocopy</v>
      </c>
      <c r="R59" s="66" t="str">
        <f>VLOOKUP(N59,BDMTK!$A$4:$B$111,2,0)</f>
        <v>Phải trả người bán NH_Cty TNHH TM&amp;PTCN Quang Minh</v>
      </c>
    </row>
    <row r="60" spans="3:18" ht="45" customHeight="1" x14ac:dyDescent="0.3">
      <c r="C60" s="44">
        <v>54</v>
      </c>
      <c r="D60" s="45">
        <v>44986</v>
      </c>
      <c r="E60" s="46"/>
      <c r="F60" s="47"/>
      <c r="G60" s="47" t="s">
        <v>212</v>
      </c>
      <c r="H60" s="53" t="s">
        <v>213</v>
      </c>
      <c r="I60" s="49">
        <f t="shared" si="1"/>
        <v>44986</v>
      </c>
      <c r="J60" s="48" t="s">
        <v>214</v>
      </c>
      <c r="K60" s="50" t="s">
        <v>95</v>
      </c>
      <c r="L60" s="48" t="s">
        <v>217</v>
      </c>
      <c r="M60" s="97" t="s">
        <v>26</v>
      </c>
      <c r="N60" s="97" t="s">
        <v>97</v>
      </c>
      <c r="O60" s="41"/>
      <c r="P60" s="41">
        <v>14400000</v>
      </c>
      <c r="Q60" s="66" t="str">
        <f>VLOOKUP(M60,BDMTK!$A$4:$B$111,2,0)</f>
        <v>Thuế GTGT được khấu trừ TSCĐ</v>
      </c>
      <c r="R60" s="66" t="str">
        <f>VLOOKUP(N60,BDMTK!$A$4:$B$111,2,0)</f>
        <v>Phải trả người bán NH_Cty TNHH TM&amp;PTCN Quang Minh</v>
      </c>
    </row>
    <row r="61" spans="3:18" ht="58.8" customHeight="1" x14ac:dyDescent="0.3">
      <c r="C61" s="44">
        <v>55</v>
      </c>
      <c r="D61" s="45">
        <v>44986</v>
      </c>
      <c r="E61" s="46"/>
      <c r="F61" s="46"/>
      <c r="G61" s="46" t="s">
        <v>218</v>
      </c>
      <c r="H61" s="53" t="s">
        <v>219</v>
      </c>
      <c r="I61" s="49">
        <f t="shared" si="1"/>
        <v>44986</v>
      </c>
      <c r="J61" s="48" t="s">
        <v>220</v>
      </c>
      <c r="K61" s="50" t="s">
        <v>221</v>
      </c>
      <c r="L61" s="52" t="s">
        <v>222</v>
      </c>
      <c r="M61" s="97" t="s">
        <v>223</v>
      </c>
      <c r="N61" s="97" t="s">
        <v>224</v>
      </c>
      <c r="O61" s="41"/>
      <c r="P61" s="41">
        <v>675000000</v>
      </c>
      <c r="Q61" s="66" t="str">
        <f>VLOOKUP(M61,BDMTK!$A$4:$B$111,2,0)</f>
        <v>Hệ thống máy phát điện</v>
      </c>
      <c r="R61" s="66" t="str">
        <f>VLOOKUP(N61,BDMTK!$A$4:$B$111,2,0)</f>
        <v>Phải trả người bán NH_Cty TNHH TM Cường Phương</v>
      </c>
    </row>
    <row r="62" spans="3:18" ht="60" customHeight="1" x14ac:dyDescent="0.3">
      <c r="C62" s="44">
        <v>56</v>
      </c>
      <c r="D62" s="45">
        <v>44986</v>
      </c>
      <c r="E62" s="46"/>
      <c r="F62" s="46"/>
      <c r="G62" s="46" t="s">
        <v>218</v>
      </c>
      <c r="H62" s="53" t="s">
        <v>219</v>
      </c>
      <c r="I62" s="49">
        <f t="shared" si="1"/>
        <v>44986</v>
      </c>
      <c r="J62" s="48" t="s">
        <v>220</v>
      </c>
      <c r="K62" s="50" t="s">
        <v>221</v>
      </c>
      <c r="L62" s="48" t="s">
        <v>217</v>
      </c>
      <c r="M62" s="97" t="s">
        <v>26</v>
      </c>
      <c r="N62" s="97" t="s">
        <v>224</v>
      </c>
      <c r="O62" s="41"/>
      <c r="P62" s="41">
        <v>67500000</v>
      </c>
      <c r="Q62" s="66" t="str">
        <f>VLOOKUP(M62,BDMTK!$A$4:$B$111,2,0)</f>
        <v>Thuế GTGT được khấu trừ TSCĐ</v>
      </c>
      <c r="R62" s="66" t="str">
        <f>VLOOKUP(N62,BDMTK!$A$4:$B$111,2,0)</f>
        <v>Phải trả người bán NH_Cty TNHH TM Cường Phương</v>
      </c>
    </row>
    <row r="63" spans="3:18" ht="18" customHeight="1" x14ac:dyDescent="0.3">
      <c r="C63" s="44">
        <v>57</v>
      </c>
      <c r="D63" s="45">
        <v>45016</v>
      </c>
      <c r="E63" s="46"/>
      <c r="F63" s="46"/>
      <c r="G63" s="46" t="s">
        <v>225</v>
      </c>
      <c r="H63" s="53"/>
      <c r="I63" s="49">
        <f>D64</f>
        <v>45016</v>
      </c>
      <c r="J63" s="48"/>
      <c r="K63" s="48"/>
      <c r="L63" s="48" t="s">
        <v>226</v>
      </c>
      <c r="M63" s="97" t="s">
        <v>227</v>
      </c>
      <c r="N63" s="97" t="s">
        <v>89</v>
      </c>
      <c r="O63" s="41"/>
      <c r="P63" s="41">
        <v>175500000</v>
      </c>
      <c r="Q63" s="66" t="str">
        <f>VLOOKUP(M63,BDMTK!$A$4:$B$111,2,0)</f>
        <v>Chi phí nhân công trực tiếp_PX1</v>
      </c>
      <c r="R63" s="66" t="str">
        <f>VLOOKUP(N63,BDMTK!$A$4:$B$111,2,0)</f>
        <v>Phải trả Công nhân viên_Lương</v>
      </c>
    </row>
    <row r="64" spans="3:18" ht="18" customHeight="1" x14ac:dyDescent="0.3">
      <c r="C64" s="44">
        <v>58</v>
      </c>
      <c r="D64" s="45">
        <v>45016</v>
      </c>
      <c r="E64" s="46"/>
      <c r="F64" s="46"/>
      <c r="G64" s="46" t="s">
        <v>225</v>
      </c>
      <c r="H64" s="53"/>
      <c r="I64" s="49">
        <f>D65</f>
        <v>45016</v>
      </c>
      <c r="J64" s="48"/>
      <c r="K64" s="48"/>
      <c r="L64" s="48" t="s">
        <v>228</v>
      </c>
      <c r="M64" s="97" t="s">
        <v>229</v>
      </c>
      <c r="N64" s="97" t="s">
        <v>89</v>
      </c>
      <c r="O64" s="41"/>
      <c r="P64" s="41">
        <v>220000000</v>
      </c>
      <c r="Q64" s="66" t="str">
        <f>VLOOKUP(M64,BDMTK!$A$4:$B$111,2,0)</f>
        <v>Chi phí nhân công trực tiếp_PX2</v>
      </c>
      <c r="R64" s="66" t="str">
        <f>VLOOKUP(N64,BDMTK!$A$4:$B$111,2,0)</f>
        <v>Phải trả Công nhân viên_Lương</v>
      </c>
    </row>
    <row r="65" spans="3:18" ht="18" customHeight="1" x14ac:dyDescent="0.3">
      <c r="C65" s="44">
        <v>59</v>
      </c>
      <c r="D65" s="45">
        <v>45016</v>
      </c>
      <c r="E65" s="46"/>
      <c r="F65" s="46"/>
      <c r="G65" s="46" t="s">
        <v>225</v>
      </c>
      <c r="H65" s="53"/>
      <c r="I65" s="49">
        <f>D66</f>
        <v>45016</v>
      </c>
      <c r="J65" s="48"/>
      <c r="K65" s="48"/>
      <c r="L65" s="48" t="s">
        <v>230</v>
      </c>
      <c r="M65" s="97" t="s">
        <v>231</v>
      </c>
      <c r="N65" s="97" t="s">
        <v>89</v>
      </c>
      <c r="O65" s="41"/>
      <c r="P65" s="41">
        <v>15250000</v>
      </c>
      <c r="Q65" s="66" t="str">
        <f>VLOOKUP(M65,BDMTK!$A$4:$B$111,2,0)</f>
        <v>Chi phí nhân viên quản lý PX</v>
      </c>
      <c r="R65" s="66" t="str">
        <f>VLOOKUP(N65,BDMTK!$A$4:$B$111,2,0)</f>
        <v>Phải trả Công nhân viên_Lương</v>
      </c>
    </row>
    <row r="66" spans="3:18" ht="18" customHeight="1" x14ac:dyDescent="0.3">
      <c r="C66" s="44">
        <v>60</v>
      </c>
      <c r="D66" s="45">
        <v>45016</v>
      </c>
      <c r="E66" s="46"/>
      <c r="F66" s="46"/>
      <c r="G66" s="46" t="s">
        <v>225</v>
      </c>
      <c r="H66" s="53"/>
      <c r="I66" s="49">
        <f>D67</f>
        <v>45016</v>
      </c>
      <c r="J66" s="48"/>
      <c r="K66" s="48"/>
      <c r="L66" s="48" t="s">
        <v>232</v>
      </c>
      <c r="M66" s="97" t="s">
        <v>35</v>
      </c>
      <c r="N66" s="97" t="s">
        <v>89</v>
      </c>
      <c r="O66" s="41"/>
      <c r="P66" s="41">
        <v>42800000</v>
      </c>
      <c r="Q66" s="66" t="str">
        <f>VLOOKUP(M66,BDMTK!$A$4:$B$111,2,0)</f>
        <v>Chi phí nhân viên</v>
      </c>
      <c r="R66" s="66" t="str">
        <f>VLOOKUP(N66,BDMTK!$A$4:$B$111,2,0)</f>
        <v>Phải trả Công nhân viên_Lương</v>
      </c>
    </row>
    <row r="67" spans="3:18" ht="18" customHeight="1" x14ac:dyDescent="0.3">
      <c r="C67" s="44">
        <v>61</v>
      </c>
      <c r="D67" s="45">
        <v>45016</v>
      </c>
      <c r="E67" s="46"/>
      <c r="F67" s="46"/>
      <c r="G67" s="46" t="s">
        <v>225</v>
      </c>
      <c r="H67" s="53"/>
      <c r="I67" s="49">
        <f t="shared" ref="I67:I100" si="2">D67</f>
        <v>45016</v>
      </c>
      <c r="J67" s="48"/>
      <c r="K67" s="48"/>
      <c r="L67" s="48" t="s">
        <v>233</v>
      </c>
      <c r="M67" s="97" t="s">
        <v>36</v>
      </c>
      <c r="N67" s="97" t="s">
        <v>89</v>
      </c>
      <c r="O67" s="41"/>
      <c r="P67" s="41">
        <v>55500000</v>
      </c>
      <c r="Q67" s="66" t="str">
        <f>VLOOKUP(M67,BDMTK!$A$4:$B$111,2,0)</f>
        <v>Chi phí nhân viên quản lý</v>
      </c>
      <c r="R67" s="66" t="str">
        <f>VLOOKUP(N67,BDMTK!$A$4:$B$111,2,0)</f>
        <v>Phải trả Công nhân viên_Lương</v>
      </c>
    </row>
    <row r="68" spans="3:18" ht="18" customHeight="1" x14ac:dyDescent="0.3">
      <c r="C68" s="44">
        <v>62</v>
      </c>
      <c r="D68" s="45">
        <v>45016</v>
      </c>
      <c r="E68" s="46"/>
      <c r="F68" s="46"/>
      <c r="G68" s="46" t="s">
        <v>234</v>
      </c>
      <c r="H68" s="53"/>
      <c r="I68" s="49">
        <f t="shared" si="2"/>
        <v>45016</v>
      </c>
      <c r="J68" s="48"/>
      <c r="K68" s="48"/>
      <c r="L68" s="48" t="s">
        <v>235</v>
      </c>
      <c r="M68" s="97" t="s">
        <v>89</v>
      </c>
      <c r="N68" s="97" t="s">
        <v>236</v>
      </c>
      <c r="O68" s="41"/>
      <c r="P68" s="41">
        <v>53450250</v>
      </c>
      <c r="Q68" s="66" t="str">
        <f>VLOOKUP(M68,BDMTK!$A$4:$B$111,2,0)</f>
        <v>Phải trả Công nhân viên_Lương</v>
      </c>
      <c r="R68" s="66" t="str">
        <f>VLOOKUP(N68,BDMTK!$A$4:$B$111,2,0)</f>
        <v>BHXH, BHYT, BHTN, KPCĐ</v>
      </c>
    </row>
    <row r="69" spans="3:18" ht="18" customHeight="1" x14ac:dyDescent="0.3">
      <c r="C69" s="44">
        <v>63</v>
      </c>
      <c r="D69" s="45">
        <v>45016</v>
      </c>
      <c r="E69" s="46"/>
      <c r="F69" s="46"/>
      <c r="G69" s="46" t="s">
        <v>234</v>
      </c>
      <c r="H69" s="53"/>
      <c r="I69" s="49">
        <f t="shared" si="2"/>
        <v>45016</v>
      </c>
      <c r="J69" s="48"/>
      <c r="K69" s="48"/>
      <c r="L69" s="48" t="s">
        <v>237</v>
      </c>
      <c r="M69" s="97" t="s">
        <v>227</v>
      </c>
      <c r="N69" s="97" t="s">
        <v>236</v>
      </c>
      <c r="O69" s="41"/>
      <c r="P69" s="41">
        <v>41242500</v>
      </c>
      <c r="Q69" s="66" t="str">
        <f>VLOOKUP(M69,BDMTK!$A$4:$B$111,2,0)</f>
        <v>Chi phí nhân công trực tiếp_PX1</v>
      </c>
      <c r="R69" s="66" t="str">
        <f>VLOOKUP(N69,BDMTK!$A$4:$B$111,2,0)</f>
        <v>BHXH, BHYT, BHTN, KPCĐ</v>
      </c>
    </row>
    <row r="70" spans="3:18" ht="18" customHeight="1" x14ac:dyDescent="0.3">
      <c r="C70" s="44">
        <v>64</v>
      </c>
      <c r="D70" s="45">
        <v>45016</v>
      </c>
      <c r="E70" s="46"/>
      <c r="F70" s="46"/>
      <c r="G70" s="46" t="s">
        <v>234</v>
      </c>
      <c r="H70" s="53"/>
      <c r="I70" s="49">
        <f t="shared" si="2"/>
        <v>45016</v>
      </c>
      <c r="J70" s="48"/>
      <c r="K70" s="48"/>
      <c r="L70" s="48" t="s">
        <v>237</v>
      </c>
      <c r="M70" s="97" t="s">
        <v>229</v>
      </c>
      <c r="N70" s="97" t="s">
        <v>236</v>
      </c>
      <c r="O70" s="41"/>
      <c r="P70" s="41">
        <v>51700000</v>
      </c>
      <c r="Q70" s="66" t="str">
        <f>VLOOKUP(M70,BDMTK!$A$4:$B$111,2,0)</f>
        <v>Chi phí nhân công trực tiếp_PX2</v>
      </c>
      <c r="R70" s="66" t="str">
        <f>VLOOKUP(N70,BDMTK!$A$4:$B$111,2,0)</f>
        <v>BHXH, BHYT, BHTN, KPCĐ</v>
      </c>
    </row>
    <row r="71" spans="3:18" ht="18" customHeight="1" x14ac:dyDescent="0.3">
      <c r="C71" s="44">
        <v>65</v>
      </c>
      <c r="D71" s="45">
        <v>45016</v>
      </c>
      <c r="E71" s="46"/>
      <c r="F71" s="46"/>
      <c r="G71" s="46" t="s">
        <v>234</v>
      </c>
      <c r="H71" s="53"/>
      <c r="I71" s="49">
        <f t="shared" si="2"/>
        <v>45016</v>
      </c>
      <c r="J71" s="48"/>
      <c r="K71" s="48"/>
      <c r="L71" s="48" t="s">
        <v>237</v>
      </c>
      <c r="M71" s="97" t="s">
        <v>231</v>
      </c>
      <c r="N71" s="97" t="s">
        <v>236</v>
      </c>
      <c r="O71" s="41"/>
      <c r="P71" s="41">
        <v>3583750</v>
      </c>
      <c r="Q71" s="66" t="str">
        <f>VLOOKUP(M71,BDMTK!$A$4:$B$111,2,0)</f>
        <v>Chi phí nhân viên quản lý PX</v>
      </c>
      <c r="R71" s="66" t="str">
        <f>VLOOKUP(N71,BDMTK!$A$4:$B$111,2,0)</f>
        <v>BHXH, BHYT, BHTN, KPCĐ</v>
      </c>
    </row>
    <row r="72" spans="3:18" ht="18" customHeight="1" x14ac:dyDescent="0.3">
      <c r="C72" s="44">
        <v>66</v>
      </c>
      <c r="D72" s="45">
        <v>45016</v>
      </c>
      <c r="E72" s="46"/>
      <c r="F72" s="46"/>
      <c r="G72" s="46" t="s">
        <v>234</v>
      </c>
      <c r="H72" s="53"/>
      <c r="I72" s="49">
        <f t="shared" si="2"/>
        <v>45016</v>
      </c>
      <c r="J72" s="48"/>
      <c r="K72" s="48"/>
      <c r="L72" s="48" t="s">
        <v>237</v>
      </c>
      <c r="M72" s="97" t="s">
        <v>35</v>
      </c>
      <c r="N72" s="97" t="s">
        <v>236</v>
      </c>
      <c r="O72" s="41"/>
      <c r="P72" s="41">
        <v>10058000</v>
      </c>
      <c r="Q72" s="66" t="str">
        <f>VLOOKUP(M72,BDMTK!$A$4:$B$111,2,0)</f>
        <v>Chi phí nhân viên</v>
      </c>
      <c r="R72" s="66" t="str">
        <f>VLOOKUP(N72,BDMTK!$A$4:$B$111,2,0)</f>
        <v>BHXH, BHYT, BHTN, KPCĐ</v>
      </c>
    </row>
    <row r="73" spans="3:18" ht="18" customHeight="1" x14ac:dyDescent="0.3">
      <c r="C73" s="44">
        <v>67</v>
      </c>
      <c r="D73" s="45">
        <v>45016</v>
      </c>
      <c r="E73" s="46"/>
      <c r="F73" s="46"/>
      <c r="G73" s="46" t="s">
        <v>234</v>
      </c>
      <c r="H73" s="53"/>
      <c r="I73" s="49">
        <f t="shared" si="2"/>
        <v>45016</v>
      </c>
      <c r="J73" s="48"/>
      <c r="K73" s="48"/>
      <c r="L73" s="48" t="s">
        <v>237</v>
      </c>
      <c r="M73" s="97" t="s">
        <v>36</v>
      </c>
      <c r="N73" s="97" t="s">
        <v>236</v>
      </c>
      <c r="O73" s="41"/>
      <c r="P73" s="41">
        <v>13042500</v>
      </c>
      <c r="Q73" s="66" t="str">
        <f>VLOOKUP(M73,BDMTK!$A$4:$B$111,2,0)</f>
        <v>Chi phí nhân viên quản lý</v>
      </c>
      <c r="R73" s="66" t="str">
        <f>VLOOKUP(N73,BDMTK!$A$4:$B$111,2,0)</f>
        <v>BHXH, BHYT, BHTN, KPCĐ</v>
      </c>
    </row>
    <row r="74" spans="3:18" ht="52.8" x14ac:dyDescent="0.3">
      <c r="C74" s="44">
        <v>68</v>
      </c>
      <c r="D74" s="45">
        <v>44993</v>
      </c>
      <c r="E74" s="46"/>
      <c r="F74" s="46" t="s">
        <v>238</v>
      </c>
      <c r="G74" s="46"/>
      <c r="H74" s="53"/>
      <c r="I74" s="49">
        <f t="shared" si="2"/>
        <v>44993</v>
      </c>
      <c r="J74" s="48" t="s">
        <v>239</v>
      </c>
      <c r="K74" s="51" t="s">
        <v>240</v>
      </c>
      <c r="L74" s="48" t="s">
        <v>241</v>
      </c>
      <c r="M74" s="98" t="s">
        <v>27</v>
      </c>
      <c r="N74" s="97" t="s">
        <v>210</v>
      </c>
      <c r="O74" s="41">
        <v>250</v>
      </c>
      <c r="P74" s="41">
        <v>30000000</v>
      </c>
      <c r="Q74" s="66" t="str">
        <f>VLOOKUP(M74,BDMTK!$A$4:$B$111,2,0)</f>
        <v>Giá vốn hàng bán</v>
      </c>
      <c r="R74" s="66" t="str">
        <f>VLOOKUP(N74,BDMTK!$A$4:$B$111,2,0)</f>
        <v>Áo sơ mi nam</v>
      </c>
    </row>
    <row r="75" spans="3:18" ht="52.8" x14ac:dyDescent="0.3">
      <c r="C75" s="44">
        <v>69</v>
      </c>
      <c r="D75" s="45">
        <v>44993</v>
      </c>
      <c r="E75" s="46"/>
      <c r="F75" s="46" t="s">
        <v>238</v>
      </c>
      <c r="G75" s="46"/>
      <c r="H75" s="53"/>
      <c r="I75" s="49">
        <f t="shared" si="2"/>
        <v>44993</v>
      </c>
      <c r="J75" s="48" t="s">
        <v>239</v>
      </c>
      <c r="K75" s="51" t="s">
        <v>240</v>
      </c>
      <c r="L75" s="48" t="s">
        <v>242</v>
      </c>
      <c r="M75" s="98" t="s">
        <v>27</v>
      </c>
      <c r="N75" s="97" t="s">
        <v>200</v>
      </c>
      <c r="O75" s="41">
        <v>400</v>
      </c>
      <c r="P75" s="41">
        <v>68000000</v>
      </c>
      <c r="Q75" s="66" t="str">
        <f>VLOOKUP(M75,BDMTK!$A$4:$B$111,2,0)</f>
        <v>Giá vốn hàng bán</v>
      </c>
      <c r="R75" s="66" t="str">
        <f>VLOOKUP(N75,BDMTK!$A$4:$B$111,2,0)</f>
        <v>Quần tây nam</v>
      </c>
    </row>
    <row r="76" spans="3:18" ht="45" customHeight="1" x14ac:dyDescent="0.3">
      <c r="C76" s="44">
        <v>70</v>
      </c>
      <c r="D76" s="45">
        <v>44993</v>
      </c>
      <c r="E76" s="46"/>
      <c r="F76" s="46"/>
      <c r="G76" s="46" t="s">
        <v>243</v>
      </c>
      <c r="H76" s="53" t="s">
        <v>244</v>
      </c>
      <c r="I76" s="49">
        <f t="shared" si="2"/>
        <v>44993</v>
      </c>
      <c r="J76" s="48" t="s">
        <v>239</v>
      </c>
      <c r="K76" s="51" t="s">
        <v>240</v>
      </c>
      <c r="L76" s="48" t="s">
        <v>245</v>
      </c>
      <c r="M76" s="97" t="s">
        <v>246</v>
      </c>
      <c r="N76" s="97" t="s">
        <v>4</v>
      </c>
      <c r="O76" s="41"/>
      <c r="P76" s="41">
        <f>250*220000+400*260000</f>
        <v>159000000</v>
      </c>
      <c r="Q76" s="66" t="str">
        <f>VLOOKUP(M76,BDMTK!$A$4:$B$111,2,0)</f>
        <v>Phải thu ngắn hạn_Cty TNHH Ngọc Lan</v>
      </c>
      <c r="R76" s="66" t="str">
        <f>VLOOKUP(N76,BDMTK!$A$4:$B$111,2,0)</f>
        <v>Doanh thu bán các thành phẩm</v>
      </c>
    </row>
    <row r="77" spans="3:18" ht="52.8" x14ac:dyDescent="0.3">
      <c r="C77" s="44">
        <v>71</v>
      </c>
      <c r="D77" s="45">
        <v>44993</v>
      </c>
      <c r="E77" s="46"/>
      <c r="F77" s="46"/>
      <c r="G77" s="46" t="s">
        <v>243</v>
      </c>
      <c r="H77" s="53" t="s">
        <v>244</v>
      </c>
      <c r="I77" s="49">
        <f t="shared" si="2"/>
        <v>44993</v>
      </c>
      <c r="J77" s="48" t="s">
        <v>239</v>
      </c>
      <c r="K77" s="51" t="s">
        <v>240</v>
      </c>
      <c r="L77" s="48" t="s">
        <v>247</v>
      </c>
      <c r="M77" s="97" t="s">
        <v>246</v>
      </c>
      <c r="N77" s="97" t="s">
        <v>248</v>
      </c>
      <c r="O77" s="41"/>
      <c r="P77" s="41">
        <v>13150000</v>
      </c>
      <c r="Q77" s="66" t="str">
        <f>VLOOKUP(M77,BDMTK!$A$4:$B$111,2,0)</f>
        <v>Phải thu ngắn hạn_Cty TNHH Ngọc Lan</v>
      </c>
      <c r="R77" s="66" t="str">
        <f>VLOOKUP(N77,BDMTK!$A$4:$B$111,2,0)</f>
        <v>Thuế GTGT phải nộp</v>
      </c>
    </row>
    <row r="78" spans="3:18" ht="45" customHeight="1" x14ac:dyDescent="0.3">
      <c r="C78" s="44">
        <v>72</v>
      </c>
      <c r="D78" s="45">
        <v>45003</v>
      </c>
      <c r="E78" s="46"/>
      <c r="F78" s="46" t="s">
        <v>249</v>
      </c>
      <c r="G78" s="46"/>
      <c r="H78" s="53"/>
      <c r="I78" s="49">
        <f t="shared" si="2"/>
        <v>45003</v>
      </c>
      <c r="J78" s="48" t="s">
        <v>132</v>
      </c>
      <c r="K78" s="50" t="s">
        <v>81</v>
      </c>
      <c r="L78" s="48" t="s">
        <v>241</v>
      </c>
      <c r="M78" s="98" t="s">
        <v>27</v>
      </c>
      <c r="N78" s="97" t="s">
        <v>210</v>
      </c>
      <c r="O78" s="41">
        <v>700</v>
      </c>
      <c r="P78" s="41">
        <v>84000000</v>
      </c>
      <c r="Q78" s="66" t="str">
        <f>VLOOKUP(M78,BDMTK!$A$4:$B$111,2,0)</f>
        <v>Giá vốn hàng bán</v>
      </c>
      <c r="R78" s="66" t="str">
        <f>VLOOKUP(N78,BDMTK!$A$4:$B$111,2,0)</f>
        <v>Áo sơ mi nam</v>
      </c>
    </row>
    <row r="79" spans="3:18" ht="45" customHeight="1" x14ac:dyDescent="0.3">
      <c r="C79" s="44">
        <v>73</v>
      </c>
      <c r="D79" s="45">
        <v>45003</v>
      </c>
      <c r="E79" s="46"/>
      <c r="F79" s="46" t="s">
        <v>249</v>
      </c>
      <c r="G79" s="46"/>
      <c r="H79" s="53"/>
      <c r="I79" s="49">
        <f t="shared" si="2"/>
        <v>45003</v>
      </c>
      <c r="J79" s="48" t="s">
        <v>132</v>
      </c>
      <c r="K79" s="50" t="s">
        <v>81</v>
      </c>
      <c r="L79" s="48" t="s">
        <v>242</v>
      </c>
      <c r="M79" s="98" t="s">
        <v>27</v>
      </c>
      <c r="N79" s="97" t="s">
        <v>200</v>
      </c>
      <c r="O79" s="41">
        <v>700</v>
      </c>
      <c r="P79" s="41">
        <v>119000000</v>
      </c>
      <c r="Q79" s="66" t="str">
        <f>VLOOKUP(M79,BDMTK!$A$4:$B$111,2,0)</f>
        <v>Giá vốn hàng bán</v>
      </c>
      <c r="R79" s="66" t="str">
        <f>VLOOKUP(N79,BDMTK!$A$4:$B$111,2,0)</f>
        <v>Quần tây nam</v>
      </c>
    </row>
    <row r="80" spans="3:18" ht="45" customHeight="1" x14ac:dyDescent="0.3">
      <c r="C80" s="44">
        <v>74</v>
      </c>
      <c r="D80" s="45">
        <v>45003</v>
      </c>
      <c r="E80" s="46"/>
      <c r="F80" s="46"/>
      <c r="G80" s="46" t="s">
        <v>250</v>
      </c>
      <c r="H80" s="53" t="s">
        <v>251</v>
      </c>
      <c r="I80" s="49">
        <f t="shared" si="2"/>
        <v>45003</v>
      </c>
      <c r="J80" s="48" t="s">
        <v>132</v>
      </c>
      <c r="K80" s="50" t="s">
        <v>81</v>
      </c>
      <c r="L80" s="48" t="s">
        <v>245</v>
      </c>
      <c r="M80" s="97" t="s">
        <v>83</v>
      </c>
      <c r="N80" s="97" t="s">
        <v>4</v>
      </c>
      <c r="O80" s="41"/>
      <c r="P80" s="41">
        <f>700*220000+700*260000</f>
        <v>336000000</v>
      </c>
      <c r="Q80" s="66" t="str">
        <f>VLOOKUP(M80,BDMTK!$A$4:$B$111,2,0)</f>
        <v>Phải thu ngắn hạn_DNTN Thương Mại Thế Lâm</v>
      </c>
      <c r="R80" s="66" t="str">
        <f>VLOOKUP(N80,BDMTK!$A$4:$B$111,2,0)</f>
        <v>Doanh thu bán các thành phẩm</v>
      </c>
    </row>
    <row r="81" spans="3:18" ht="45" customHeight="1" x14ac:dyDescent="0.3">
      <c r="C81" s="44">
        <v>75</v>
      </c>
      <c r="D81" s="45">
        <v>45003</v>
      </c>
      <c r="E81" s="46"/>
      <c r="F81" s="46"/>
      <c r="G81" s="46" t="s">
        <v>250</v>
      </c>
      <c r="H81" s="53" t="s">
        <v>251</v>
      </c>
      <c r="I81" s="49">
        <f t="shared" si="2"/>
        <v>45003</v>
      </c>
      <c r="J81" s="48" t="s">
        <v>132</v>
      </c>
      <c r="K81" s="50" t="s">
        <v>81</v>
      </c>
      <c r="L81" s="48" t="s">
        <v>252</v>
      </c>
      <c r="M81" s="97" t="s">
        <v>83</v>
      </c>
      <c r="N81" s="97" t="s">
        <v>248</v>
      </c>
      <c r="O81" s="41"/>
      <c r="P81" s="41">
        <v>28000000</v>
      </c>
      <c r="Q81" s="66" t="str">
        <f>VLOOKUP(M81,BDMTK!$A$4:$B$111,2,0)</f>
        <v>Phải thu ngắn hạn_DNTN Thương Mại Thế Lâm</v>
      </c>
      <c r="R81" s="66" t="str">
        <f>VLOOKUP(N81,BDMTK!$A$4:$B$111,2,0)</f>
        <v>Thuế GTGT phải nộp</v>
      </c>
    </row>
    <row r="82" spans="3:18" ht="81" customHeight="1" x14ac:dyDescent="0.3">
      <c r="C82" s="44">
        <v>76</v>
      </c>
      <c r="D82" s="45">
        <v>45003</v>
      </c>
      <c r="E82" s="46"/>
      <c r="F82" s="46"/>
      <c r="G82" s="46" t="s">
        <v>250</v>
      </c>
      <c r="H82" s="53" t="s">
        <v>251</v>
      </c>
      <c r="I82" s="49">
        <f t="shared" si="2"/>
        <v>45003</v>
      </c>
      <c r="J82" s="48" t="s">
        <v>122</v>
      </c>
      <c r="K82" s="50" t="s">
        <v>123</v>
      </c>
      <c r="L82" s="48" t="s">
        <v>253</v>
      </c>
      <c r="M82" s="97" t="s">
        <v>62</v>
      </c>
      <c r="N82" s="97" t="s">
        <v>125</v>
      </c>
      <c r="O82" s="41"/>
      <c r="P82" s="41">
        <v>5000000</v>
      </c>
      <c r="Q82" s="66" t="str">
        <f>VLOOKUP(M82,BDMTK!$A$4:$B$111,2,0)</f>
        <v>Chi phí dịch vụ mua ngoài</v>
      </c>
      <c r="R82" s="66" t="str">
        <f>VLOOKUP(N82,BDMTK!$A$4:$B$111,2,0)</f>
        <v>Phải trả người bán NH_DNTN Việt Hoa</v>
      </c>
    </row>
    <row r="83" spans="3:18" ht="63.6" customHeight="1" x14ac:dyDescent="0.3">
      <c r="C83" s="44">
        <v>77</v>
      </c>
      <c r="D83" s="45">
        <v>45003</v>
      </c>
      <c r="E83" s="46"/>
      <c r="F83" s="46"/>
      <c r="G83" s="46" t="s">
        <v>250</v>
      </c>
      <c r="H83" s="53" t="s">
        <v>251</v>
      </c>
      <c r="I83" s="49">
        <f t="shared" si="2"/>
        <v>45003</v>
      </c>
      <c r="J83" s="48" t="s">
        <v>122</v>
      </c>
      <c r="K83" s="50" t="s">
        <v>123</v>
      </c>
      <c r="L83" s="48" t="s">
        <v>254</v>
      </c>
      <c r="M83" s="97" t="s">
        <v>20</v>
      </c>
      <c r="N83" s="97" t="s">
        <v>125</v>
      </c>
      <c r="O83" s="41"/>
      <c r="P83" s="41">
        <v>500000</v>
      </c>
      <c r="Q83" s="66" t="str">
        <f>VLOOKUP(M83,BDMTK!$A$4:$B$111,2,0)</f>
        <v>Thuế GTGT được khấu trừ HHDV</v>
      </c>
      <c r="R83" s="66" t="str">
        <f>VLOOKUP(N83,BDMTK!$A$4:$B$111,2,0)</f>
        <v>Phải trả người bán NH_DNTN Việt Hoa</v>
      </c>
    </row>
    <row r="84" spans="3:18" ht="18" customHeight="1" x14ac:dyDescent="0.3">
      <c r="C84" s="44">
        <v>78</v>
      </c>
      <c r="D84" s="45">
        <v>45010</v>
      </c>
      <c r="E84" s="46"/>
      <c r="F84" s="46" t="s">
        <v>255</v>
      </c>
      <c r="G84" s="46"/>
      <c r="H84" s="53"/>
      <c r="I84" s="49">
        <f t="shared" si="2"/>
        <v>45010</v>
      </c>
      <c r="J84" s="48"/>
      <c r="K84" s="48"/>
      <c r="L84" s="48" t="s">
        <v>241</v>
      </c>
      <c r="M84" s="98" t="s">
        <v>27</v>
      </c>
      <c r="N84" s="97" t="s">
        <v>210</v>
      </c>
      <c r="O84" s="41">
        <v>50</v>
      </c>
      <c r="P84" s="41">
        <v>6000000</v>
      </c>
      <c r="Q84" s="66" t="str">
        <f>VLOOKUP(M84,BDMTK!$A$4:$B$111,2,0)</f>
        <v>Giá vốn hàng bán</v>
      </c>
      <c r="R84" s="66" t="str">
        <f>VLOOKUP(N84,BDMTK!$A$4:$B$111,2,0)</f>
        <v>Áo sơ mi nam</v>
      </c>
    </row>
    <row r="85" spans="3:18" ht="18" customHeight="1" x14ac:dyDescent="0.3">
      <c r="C85" s="44">
        <v>79</v>
      </c>
      <c r="D85" s="45">
        <v>45010</v>
      </c>
      <c r="E85" s="46"/>
      <c r="F85" s="46" t="s">
        <v>255</v>
      </c>
      <c r="G85" s="46"/>
      <c r="H85" s="53"/>
      <c r="I85" s="49">
        <f t="shared" si="2"/>
        <v>45010</v>
      </c>
      <c r="J85" s="48"/>
      <c r="K85" s="48"/>
      <c r="L85" s="48" t="s">
        <v>242</v>
      </c>
      <c r="M85" s="98" t="s">
        <v>27</v>
      </c>
      <c r="N85" s="97" t="s">
        <v>200</v>
      </c>
      <c r="O85" s="41">
        <v>40</v>
      </c>
      <c r="P85" s="41">
        <v>6800000</v>
      </c>
      <c r="Q85" s="66" t="str">
        <f>VLOOKUP(M85,BDMTK!$A$4:$B$111,2,0)</f>
        <v>Giá vốn hàng bán</v>
      </c>
      <c r="R85" s="66" t="str">
        <f>VLOOKUP(N85,BDMTK!$A$4:$B$111,2,0)</f>
        <v>Quần tây nam</v>
      </c>
    </row>
    <row r="86" spans="3:18" ht="18" customHeight="1" x14ac:dyDescent="0.3">
      <c r="C86" s="44">
        <v>80</v>
      </c>
      <c r="D86" s="45">
        <v>45010</v>
      </c>
      <c r="E86" s="46" t="s">
        <v>256</v>
      </c>
      <c r="F86" s="46"/>
      <c r="G86" s="57"/>
      <c r="H86" s="53" t="s">
        <v>257</v>
      </c>
      <c r="I86" s="49">
        <f t="shared" si="2"/>
        <v>45010</v>
      </c>
      <c r="J86" s="48"/>
      <c r="K86" s="48"/>
      <c r="L86" s="48" t="s">
        <v>245</v>
      </c>
      <c r="M86" s="97" t="s">
        <v>17</v>
      </c>
      <c r="N86" s="97" t="s">
        <v>4</v>
      </c>
      <c r="O86" s="41"/>
      <c r="P86" s="41">
        <v>20600000</v>
      </c>
      <c r="Q86" s="66" t="str">
        <f>VLOOKUP(M86,BDMTK!$A$4:$B$111,2,0)</f>
        <v>Tiền Việt Nam</v>
      </c>
      <c r="R86" s="66" t="str">
        <f>VLOOKUP(N86,BDMTK!$A$4:$B$111,2,0)</f>
        <v>Doanh thu bán các thành phẩm</v>
      </c>
    </row>
    <row r="87" spans="3:18" ht="18" customHeight="1" x14ac:dyDescent="0.3">
      <c r="C87" s="44">
        <v>81</v>
      </c>
      <c r="D87" s="45">
        <v>45010</v>
      </c>
      <c r="E87" s="46" t="s">
        <v>258</v>
      </c>
      <c r="F87" s="46"/>
      <c r="G87" s="57"/>
      <c r="H87" s="53" t="s">
        <v>257</v>
      </c>
      <c r="I87" s="49">
        <f t="shared" si="2"/>
        <v>45010</v>
      </c>
      <c r="J87" s="48"/>
      <c r="K87" s="48"/>
      <c r="L87" s="48" t="s">
        <v>259</v>
      </c>
      <c r="M87" s="97" t="s">
        <v>17</v>
      </c>
      <c r="N87" s="99" t="s">
        <v>248</v>
      </c>
      <c r="O87" s="41"/>
      <c r="P87" s="41">
        <v>2060000</v>
      </c>
      <c r="Q87" s="66" t="str">
        <f>VLOOKUP(M87,BDMTK!$A$4:$B$111,2,0)</f>
        <v>Tiền Việt Nam</v>
      </c>
      <c r="R87" s="66" t="str">
        <f>VLOOKUP(N87,BDMTK!$A$4:$B$111,2,0)</f>
        <v>Thuế GTGT phải nộp</v>
      </c>
    </row>
    <row r="88" spans="3:18" ht="45" customHeight="1" x14ac:dyDescent="0.3">
      <c r="C88" s="44">
        <v>82</v>
      </c>
      <c r="D88" s="45">
        <v>45014</v>
      </c>
      <c r="E88" s="47"/>
      <c r="F88" s="46" t="s">
        <v>260</v>
      </c>
      <c r="G88" s="46"/>
      <c r="H88" s="53"/>
      <c r="I88" s="49">
        <f t="shared" si="2"/>
        <v>45014</v>
      </c>
      <c r="J88" s="48" t="s">
        <v>128</v>
      </c>
      <c r="K88" s="50" t="s">
        <v>129</v>
      </c>
      <c r="L88" s="48" t="s">
        <v>241</v>
      </c>
      <c r="M88" s="98" t="s">
        <v>27</v>
      </c>
      <c r="N88" s="97" t="s">
        <v>210</v>
      </c>
      <c r="O88" s="41">
        <v>200</v>
      </c>
      <c r="P88" s="41">
        <v>24000000</v>
      </c>
      <c r="Q88" s="66" t="str">
        <f>VLOOKUP(M88,BDMTK!$A$4:$B$111,2,0)</f>
        <v>Giá vốn hàng bán</v>
      </c>
      <c r="R88" s="66" t="str">
        <f>VLOOKUP(N88,BDMTK!$A$4:$B$111,2,0)</f>
        <v>Áo sơ mi nam</v>
      </c>
    </row>
    <row r="89" spans="3:18" ht="45" customHeight="1" x14ac:dyDescent="0.3">
      <c r="C89" s="44">
        <v>83</v>
      </c>
      <c r="D89" s="45">
        <v>45014</v>
      </c>
      <c r="E89" s="47"/>
      <c r="F89" s="46" t="s">
        <v>260</v>
      </c>
      <c r="G89" s="46"/>
      <c r="H89" s="53"/>
      <c r="I89" s="49">
        <f t="shared" si="2"/>
        <v>45014</v>
      </c>
      <c r="J89" s="48" t="s">
        <v>128</v>
      </c>
      <c r="K89" s="50" t="s">
        <v>129</v>
      </c>
      <c r="L89" s="48" t="s">
        <v>242</v>
      </c>
      <c r="M89" s="98" t="s">
        <v>27</v>
      </c>
      <c r="N89" s="97" t="s">
        <v>200</v>
      </c>
      <c r="O89" s="41">
        <v>200</v>
      </c>
      <c r="P89" s="41">
        <v>34000000</v>
      </c>
      <c r="Q89" s="66" t="str">
        <f>VLOOKUP(M89,BDMTK!$A$4:$B$111,2,0)</f>
        <v>Giá vốn hàng bán</v>
      </c>
      <c r="R89" s="66" t="str">
        <f>VLOOKUP(N89,BDMTK!$A$4:$B$111,2,0)</f>
        <v>Quần tây nam</v>
      </c>
    </row>
    <row r="90" spans="3:18" ht="45" customHeight="1" x14ac:dyDescent="0.3">
      <c r="C90" s="44">
        <v>84</v>
      </c>
      <c r="D90" s="45">
        <v>45014</v>
      </c>
      <c r="E90" s="46"/>
      <c r="F90" s="47"/>
      <c r="G90" s="46" t="s">
        <v>261</v>
      </c>
      <c r="H90" s="53" t="s">
        <v>262</v>
      </c>
      <c r="I90" s="49">
        <f t="shared" si="2"/>
        <v>45014</v>
      </c>
      <c r="J90" s="48" t="s">
        <v>128</v>
      </c>
      <c r="K90" s="50" t="s">
        <v>129</v>
      </c>
      <c r="L90" s="48" t="s">
        <v>245</v>
      </c>
      <c r="M90" s="97" t="s">
        <v>131</v>
      </c>
      <c r="N90" s="97" t="s">
        <v>4</v>
      </c>
      <c r="O90" s="41"/>
      <c r="P90" s="41">
        <f>200*220000+200*260000</f>
        <v>96000000</v>
      </c>
      <c r="Q90" s="66" t="str">
        <f>VLOOKUP(M90,BDMTK!$A$4:$B$111,2,0)</f>
        <v>Phải thu ngắn hạn_DNTN Thương Mại Tú Tú</v>
      </c>
      <c r="R90" s="66" t="str">
        <f>VLOOKUP(N90,BDMTK!$A$4:$B$111,2,0)</f>
        <v>Doanh thu bán các thành phẩm</v>
      </c>
    </row>
    <row r="91" spans="3:18" ht="45" customHeight="1" x14ac:dyDescent="0.3">
      <c r="C91" s="44">
        <v>85</v>
      </c>
      <c r="D91" s="45">
        <v>45014</v>
      </c>
      <c r="E91" s="46"/>
      <c r="F91" s="47"/>
      <c r="G91" s="46" t="s">
        <v>261</v>
      </c>
      <c r="H91" s="53" t="s">
        <v>262</v>
      </c>
      <c r="I91" s="49">
        <f t="shared" si="2"/>
        <v>45014</v>
      </c>
      <c r="J91" s="48" t="s">
        <v>128</v>
      </c>
      <c r="K91" s="50" t="s">
        <v>129</v>
      </c>
      <c r="L91" s="48" t="s">
        <v>263</v>
      </c>
      <c r="M91" s="99" t="s">
        <v>131</v>
      </c>
      <c r="N91" s="97" t="s">
        <v>248</v>
      </c>
      <c r="O91" s="41"/>
      <c r="P91" s="41">
        <v>8000000</v>
      </c>
      <c r="Q91" s="66" t="str">
        <f>VLOOKUP(M91,BDMTK!$A$4:$B$111,2,0)</f>
        <v>Phải thu ngắn hạn_DNTN Thương Mại Tú Tú</v>
      </c>
      <c r="R91" s="66" t="str">
        <f>VLOOKUP(N91,BDMTK!$A$4:$B$111,2,0)</f>
        <v>Thuế GTGT phải nộp</v>
      </c>
    </row>
    <row r="92" spans="3:18" ht="34.200000000000003" customHeight="1" x14ac:dyDescent="0.3">
      <c r="C92" s="120"/>
      <c r="D92" s="121">
        <v>45015</v>
      </c>
      <c r="E92" s="122"/>
      <c r="F92" s="123" t="s">
        <v>519</v>
      </c>
      <c r="G92" s="122"/>
      <c r="H92" s="124" t="s">
        <v>520</v>
      </c>
      <c r="I92" s="125">
        <f t="shared" si="2"/>
        <v>45015</v>
      </c>
      <c r="J92" s="126" t="s">
        <v>593</v>
      </c>
      <c r="K92" s="168" t="s">
        <v>95</v>
      </c>
      <c r="L92" s="126" t="s">
        <v>594</v>
      </c>
      <c r="M92" s="189" t="s">
        <v>169</v>
      </c>
      <c r="N92" s="189" t="s">
        <v>97</v>
      </c>
      <c r="O92" s="127">
        <v>200</v>
      </c>
      <c r="P92" s="127">
        <f>O92*41000</f>
        <v>8200000</v>
      </c>
      <c r="Q92" s="66" t="str">
        <f>VLOOKUP(M92,BDMTK!$A$4:$B$111,2,0)</f>
        <v>Vải kaki polyester khổ 1.4</v>
      </c>
      <c r="R92" s="66" t="str">
        <f>VLOOKUP(N92,BDMTK!$A$4:$B$111,2,0)</f>
        <v>Phải trả người bán NH_Cty TNHH TM&amp;PTCN Quang Minh</v>
      </c>
    </row>
    <row r="93" spans="3:18" ht="25.2" customHeight="1" x14ac:dyDescent="0.3">
      <c r="C93" s="120"/>
      <c r="D93" s="121">
        <v>45015</v>
      </c>
      <c r="E93" s="122"/>
      <c r="F93" s="123" t="s">
        <v>519</v>
      </c>
      <c r="G93" s="122"/>
      <c r="H93" s="124" t="s">
        <v>520</v>
      </c>
      <c r="I93" s="125">
        <f t="shared" si="2"/>
        <v>45015</v>
      </c>
      <c r="J93" s="126" t="s">
        <v>593</v>
      </c>
      <c r="K93" s="168" t="s">
        <v>95</v>
      </c>
      <c r="L93" s="126" t="s">
        <v>521</v>
      </c>
      <c r="M93" s="189" t="s">
        <v>20</v>
      </c>
      <c r="N93" s="189" t="s">
        <v>97</v>
      </c>
      <c r="O93" s="127"/>
      <c r="P93" s="127">
        <v>820000</v>
      </c>
      <c r="Q93" s="66" t="str">
        <f>VLOOKUP(M93,BDMTK!$A$4:$B$111,2,0)</f>
        <v>Thuế GTGT được khấu trừ HHDV</v>
      </c>
      <c r="R93" s="66" t="str">
        <f>VLOOKUP(N93,BDMTK!$A$4:$B$111,2,0)</f>
        <v>Phải trả người bán NH_Cty TNHH TM&amp;PTCN Quang Minh</v>
      </c>
    </row>
    <row r="94" spans="3:18" ht="25.2" customHeight="1" x14ac:dyDescent="0.3">
      <c r="C94" s="120"/>
      <c r="D94" s="121">
        <v>45015</v>
      </c>
      <c r="E94" s="122" t="s">
        <v>518</v>
      </c>
      <c r="F94" s="123"/>
      <c r="G94" s="122"/>
      <c r="H94" s="124" t="s">
        <v>595</v>
      </c>
      <c r="I94" s="125">
        <f t="shared" si="2"/>
        <v>45015</v>
      </c>
      <c r="J94" s="126" t="s">
        <v>122</v>
      </c>
      <c r="K94" s="168" t="s">
        <v>123</v>
      </c>
      <c r="L94" s="126" t="s">
        <v>596</v>
      </c>
      <c r="M94" s="189" t="s">
        <v>169</v>
      </c>
      <c r="N94" s="189" t="s">
        <v>17</v>
      </c>
      <c r="O94" s="127"/>
      <c r="P94" s="127">
        <v>4000000</v>
      </c>
      <c r="Q94" s="66" t="str">
        <f>VLOOKUP(M94,BDMTK!$A$4:$B$111,2,0)</f>
        <v>Vải kaki polyester khổ 1.4</v>
      </c>
      <c r="R94" s="66" t="str">
        <f>VLOOKUP(N94,BDMTK!$A$4:$B$111,2,0)</f>
        <v>Tiền Việt Nam</v>
      </c>
    </row>
    <row r="95" spans="3:18" ht="25.2" customHeight="1" x14ac:dyDescent="0.3">
      <c r="C95" s="120"/>
      <c r="D95" s="121">
        <v>45015</v>
      </c>
      <c r="E95" s="122" t="s">
        <v>518</v>
      </c>
      <c r="F95" s="123"/>
      <c r="G95" s="122"/>
      <c r="H95" s="124" t="s">
        <v>595</v>
      </c>
      <c r="I95" s="125">
        <f t="shared" si="2"/>
        <v>45015</v>
      </c>
      <c r="J95" s="126" t="s">
        <v>122</v>
      </c>
      <c r="K95" s="168" t="s">
        <v>123</v>
      </c>
      <c r="L95" s="126" t="s">
        <v>597</v>
      </c>
      <c r="M95" s="189" t="s">
        <v>20</v>
      </c>
      <c r="N95" s="189" t="s">
        <v>17</v>
      </c>
      <c r="O95" s="127"/>
      <c r="P95" s="127">
        <v>400000</v>
      </c>
      <c r="Q95" s="66" t="str">
        <f>VLOOKUP(M95,BDMTK!$A$4:$B$111,2,0)</f>
        <v>Thuế GTGT được khấu trừ HHDV</v>
      </c>
      <c r="R95" s="66" t="str">
        <f>VLOOKUP(N95,BDMTK!$A$4:$B$111,2,0)</f>
        <v>Tiền Việt Nam</v>
      </c>
    </row>
    <row r="96" spans="3:18" ht="18" customHeight="1" x14ac:dyDescent="0.25">
      <c r="C96" s="44">
        <v>86</v>
      </c>
      <c r="D96" s="45">
        <v>45016</v>
      </c>
      <c r="E96" s="46"/>
      <c r="F96" s="46"/>
      <c r="G96" s="46" t="s">
        <v>264</v>
      </c>
      <c r="H96" s="53"/>
      <c r="I96" s="49">
        <f t="shared" si="2"/>
        <v>45016</v>
      </c>
      <c r="J96" s="48"/>
      <c r="K96" s="48"/>
      <c r="L96" s="95" t="s">
        <v>265</v>
      </c>
      <c r="M96" s="99" t="s">
        <v>266</v>
      </c>
      <c r="N96" s="99" t="s">
        <v>163</v>
      </c>
      <c r="O96" s="41"/>
      <c r="P96" s="41">
        <v>583333.33333333337</v>
      </c>
      <c r="Q96" s="66" t="str">
        <f>VLOOKUP(M96,BDMTK!$A$4:$B$111,2,0)</f>
        <v>Chi phí dụng cụ sản xuất quản lý PX</v>
      </c>
      <c r="R96" s="66" t="str">
        <f>VLOOKUP(N96,BDMTK!$A$4:$B$111,2,0)</f>
        <v>Chi phí trả trước_Máy tính</v>
      </c>
    </row>
    <row r="97" spans="1:18" ht="18" customHeight="1" x14ac:dyDescent="0.25">
      <c r="C97" s="44">
        <v>87</v>
      </c>
      <c r="D97" s="45">
        <v>45016</v>
      </c>
      <c r="E97" s="46"/>
      <c r="F97" s="47"/>
      <c r="G97" s="46" t="s">
        <v>264</v>
      </c>
      <c r="H97" s="53"/>
      <c r="I97" s="49">
        <f t="shared" si="2"/>
        <v>45016</v>
      </c>
      <c r="J97" s="48"/>
      <c r="K97" s="48"/>
      <c r="L97" s="95" t="s">
        <v>267</v>
      </c>
      <c r="M97" s="99" t="s">
        <v>61</v>
      </c>
      <c r="N97" s="99" t="s">
        <v>163</v>
      </c>
      <c r="O97" s="41"/>
      <c r="P97" s="41">
        <v>1750000</v>
      </c>
      <c r="Q97" s="66" t="str">
        <f>VLOOKUP(M97,BDMTK!$A$4:$B$111,2,0)</f>
        <v>Chi phí đồ dùng</v>
      </c>
      <c r="R97" s="66" t="str">
        <f>VLOOKUP(N97,BDMTK!$A$4:$B$111,2,0)</f>
        <v>Chi phí trả trước_Máy tính</v>
      </c>
    </row>
    <row r="98" spans="1:18" ht="18" customHeight="1" x14ac:dyDescent="0.25">
      <c r="C98" s="44">
        <v>88</v>
      </c>
      <c r="D98" s="45">
        <v>45016</v>
      </c>
      <c r="E98" s="47"/>
      <c r="F98" s="47"/>
      <c r="G98" s="46" t="s">
        <v>264</v>
      </c>
      <c r="H98" s="53"/>
      <c r="I98" s="49">
        <f t="shared" si="2"/>
        <v>45016</v>
      </c>
      <c r="J98" s="48"/>
      <c r="K98" s="48"/>
      <c r="L98" s="95" t="s">
        <v>268</v>
      </c>
      <c r="M98" s="99" t="s">
        <v>30</v>
      </c>
      <c r="N98" s="99" t="s">
        <v>163</v>
      </c>
      <c r="O98" s="41"/>
      <c r="P98" s="41">
        <v>2041666.6666666667</v>
      </c>
      <c r="Q98" s="66" t="str">
        <f>VLOOKUP(M98,BDMTK!$A$4:$B$111,2,0)</f>
        <v>Chi phí đồ dùng văn phòng</v>
      </c>
      <c r="R98" s="66" t="str">
        <f>VLOOKUP(N98,BDMTK!$A$4:$B$111,2,0)</f>
        <v>Chi phí trả trước_Máy tính</v>
      </c>
    </row>
    <row r="99" spans="1:18" ht="18" customHeight="1" x14ac:dyDescent="0.25">
      <c r="C99" s="44">
        <v>89</v>
      </c>
      <c r="D99" s="45">
        <v>45016</v>
      </c>
      <c r="E99" s="47"/>
      <c r="F99" s="46"/>
      <c r="G99" s="46" t="s">
        <v>269</v>
      </c>
      <c r="H99" s="53"/>
      <c r="I99" s="49">
        <f t="shared" si="2"/>
        <v>45016</v>
      </c>
      <c r="J99" s="48"/>
      <c r="K99" s="48"/>
      <c r="L99" s="95" t="s">
        <v>270</v>
      </c>
      <c r="M99" s="99" t="s">
        <v>271</v>
      </c>
      <c r="N99" s="99" t="s">
        <v>31</v>
      </c>
      <c r="O99" s="41"/>
      <c r="P99" s="41">
        <v>1250000</v>
      </c>
      <c r="Q99" s="66" t="str">
        <f>VLOOKUP(M99,BDMTK!$A$4:$B$111,2,0)</f>
        <v>Chi phí khấu hao TSCĐ Phân xưởng</v>
      </c>
      <c r="R99" s="66" t="str">
        <f>VLOOKUP(N99,BDMTK!$A$4:$B$111,2,0)</f>
        <v>Hao mòn TSCĐ hữu hình</v>
      </c>
    </row>
    <row r="100" spans="1:18" ht="18" customHeight="1" x14ac:dyDescent="0.25">
      <c r="C100" s="44">
        <v>90</v>
      </c>
      <c r="D100" s="45">
        <v>45016</v>
      </c>
      <c r="E100" s="47"/>
      <c r="F100" s="47"/>
      <c r="G100" s="46" t="s">
        <v>269</v>
      </c>
      <c r="H100" s="53"/>
      <c r="I100" s="49">
        <f t="shared" si="2"/>
        <v>45016</v>
      </c>
      <c r="J100" s="48"/>
      <c r="K100" s="48"/>
      <c r="L100" s="95" t="s">
        <v>272</v>
      </c>
      <c r="M100" s="99" t="s">
        <v>271</v>
      </c>
      <c r="N100" s="99" t="s">
        <v>31</v>
      </c>
      <c r="O100" s="41"/>
      <c r="P100" s="41">
        <v>11250000</v>
      </c>
      <c r="Q100" s="66" t="str">
        <f>VLOOKUP(M100,BDMTK!$A$4:$B$111,2,0)</f>
        <v>Chi phí khấu hao TSCĐ Phân xưởng</v>
      </c>
      <c r="R100" s="66" t="str">
        <f>VLOOKUP(N100,BDMTK!$A$4:$B$111,2,0)</f>
        <v>Hao mòn TSCĐ hữu hình</v>
      </c>
    </row>
    <row r="101" spans="1:18" ht="18" customHeight="1" x14ac:dyDescent="0.25">
      <c r="C101" s="44">
        <v>91</v>
      </c>
      <c r="D101" s="45">
        <v>45016</v>
      </c>
      <c r="E101" s="47"/>
      <c r="F101" s="47"/>
      <c r="G101" s="46" t="s">
        <v>269</v>
      </c>
      <c r="H101" s="53"/>
      <c r="I101" s="49">
        <f t="shared" ref="I101:I126" si="3">D101</f>
        <v>45016</v>
      </c>
      <c r="J101" s="48"/>
      <c r="K101" s="48"/>
      <c r="L101" s="95" t="s">
        <v>273</v>
      </c>
      <c r="M101" s="99" t="s">
        <v>37</v>
      </c>
      <c r="N101" s="99" t="s">
        <v>31</v>
      </c>
      <c r="O101" s="41"/>
      <c r="P101" s="41">
        <v>1200000</v>
      </c>
      <c r="Q101" s="66" t="str">
        <f>VLOOKUP(M101,BDMTK!$A$4:$B$111,2,0)</f>
        <v>Chi phí khấu hao TSCĐ</v>
      </c>
      <c r="R101" s="66" t="str">
        <f>VLOOKUP(N101,BDMTK!$A$4:$B$111,2,0)</f>
        <v>Hao mòn TSCĐ hữu hình</v>
      </c>
    </row>
    <row r="102" spans="1:18" ht="18" customHeight="1" x14ac:dyDescent="0.25">
      <c r="C102" s="44">
        <v>92</v>
      </c>
      <c r="D102" s="45">
        <v>45016</v>
      </c>
      <c r="E102" s="47"/>
      <c r="F102" s="46"/>
      <c r="G102" s="46" t="s">
        <v>269</v>
      </c>
      <c r="H102" s="53"/>
      <c r="I102" s="49">
        <f t="shared" si="3"/>
        <v>45016</v>
      </c>
      <c r="J102" s="48"/>
      <c r="K102" s="48"/>
      <c r="L102" s="95" t="s">
        <v>274</v>
      </c>
      <c r="M102" s="99" t="s">
        <v>38</v>
      </c>
      <c r="N102" s="99" t="s">
        <v>31</v>
      </c>
      <c r="O102" s="41"/>
      <c r="P102" s="41">
        <v>1200000</v>
      </c>
      <c r="Q102" s="66" t="str">
        <f>VLOOKUP(M102,BDMTK!$A$4:$B$111,2,0)</f>
        <v>Chi phí khấu hao TSCĐ</v>
      </c>
      <c r="R102" s="66" t="str">
        <f>VLOOKUP(N102,BDMTK!$A$4:$B$111,2,0)</f>
        <v>Hao mòn TSCĐ hữu hình</v>
      </c>
    </row>
    <row r="103" spans="1:18" s="96" customFormat="1" ht="18" customHeight="1" x14ac:dyDescent="0.25">
      <c r="A103" s="32"/>
      <c r="B103" s="32"/>
      <c r="C103" s="44">
        <v>93</v>
      </c>
      <c r="D103" s="45">
        <v>45016</v>
      </c>
      <c r="E103" s="47"/>
      <c r="F103" s="47"/>
      <c r="G103" s="46" t="s">
        <v>275</v>
      </c>
      <c r="H103" s="53"/>
      <c r="I103" s="49">
        <f t="shared" si="3"/>
        <v>45016</v>
      </c>
      <c r="J103" s="48"/>
      <c r="K103" s="48"/>
      <c r="L103" s="95" t="s">
        <v>276</v>
      </c>
      <c r="M103" s="99" t="s">
        <v>211</v>
      </c>
      <c r="N103" s="99" t="s">
        <v>204</v>
      </c>
      <c r="O103" s="41"/>
      <c r="P103" s="41">
        <f>SUMIF($M$7:$M$129,N103,$P$7:$P$129)</f>
        <v>214600000</v>
      </c>
      <c r="Q103" s="66" t="str">
        <f>VLOOKUP(M103,BDMTK!$A$4:$B$111,2,0)</f>
        <v>Chi phí sản xuất_PX1</v>
      </c>
      <c r="R103" s="66" t="str">
        <f>VLOOKUP(N103,BDMTK!$A$4:$B$111,2,0)</f>
        <v>Chi phí nguyên liệu, vật liệu_Phân xưởng 1</v>
      </c>
    </row>
    <row r="104" spans="1:18" s="42" customFormat="1" ht="18" customHeight="1" x14ac:dyDescent="0.25">
      <c r="A104" s="93"/>
      <c r="B104" s="93"/>
      <c r="C104" s="58">
        <v>94</v>
      </c>
      <c r="D104" s="45">
        <v>45016</v>
      </c>
      <c r="E104" s="59"/>
      <c r="F104" s="59"/>
      <c r="G104" s="60" t="s">
        <v>275</v>
      </c>
      <c r="H104" s="61"/>
      <c r="I104" s="62">
        <f t="shared" si="3"/>
        <v>45016</v>
      </c>
      <c r="J104" s="63"/>
      <c r="K104" s="63"/>
      <c r="L104" s="64" t="s">
        <v>277</v>
      </c>
      <c r="M104" s="99" t="s">
        <v>211</v>
      </c>
      <c r="N104" s="99" t="s">
        <v>227</v>
      </c>
      <c r="O104" s="43"/>
      <c r="P104" s="41">
        <f>SUMIF($M$7:$M$129,N104,$P$7:$P$129)</f>
        <v>216742500</v>
      </c>
      <c r="Q104" s="66" t="str">
        <f>VLOOKUP(M104,BDMTK!$A$4:$B$111,2,0)</f>
        <v>Chi phí sản xuất_PX1</v>
      </c>
      <c r="R104" s="66" t="str">
        <f>VLOOKUP(N104,BDMTK!$A$4:$B$111,2,0)</f>
        <v>Chi phí nhân công trực tiếp_PX1</v>
      </c>
    </row>
    <row r="105" spans="1:18" s="42" customFormat="1" ht="18" customHeight="1" x14ac:dyDescent="0.25">
      <c r="A105" s="93"/>
      <c r="B105" s="93"/>
      <c r="C105" s="58">
        <v>95</v>
      </c>
      <c r="D105" s="45">
        <v>45016</v>
      </c>
      <c r="E105" s="59"/>
      <c r="F105" s="60"/>
      <c r="G105" s="60" t="s">
        <v>275</v>
      </c>
      <c r="H105" s="61"/>
      <c r="I105" s="62">
        <f t="shared" si="3"/>
        <v>45016</v>
      </c>
      <c r="J105" s="63"/>
      <c r="K105" s="63"/>
      <c r="L105" s="64" t="s">
        <v>278</v>
      </c>
      <c r="M105" s="99" t="s">
        <v>201</v>
      </c>
      <c r="N105" s="99" t="s">
        <v>188</v>
      </c>
      <c r="O105" s="43"/>
      <c r="P105" s="41">
        <f>SUMIF($M$7:$M$129,N105,$P$7:$P$129)</f>
        <v>589060000</v>
      </c>
      <c r="Q105" s="66" t="str">
        <f>VLOOKUP(M105,BDMTK!$A$4:$B$111,2,0)</f>
        <v>Chi phí sản xuất_PX2</v>
      </c>
      <c r="R105" s="66" t="str">
        <f>VLOOKUP(N105,BDMTK!$A$4:$B$111,2,0)</f>
        <v>Chi phí nguyên liệu, vật liệu_Phân xưởng 2</v>
      </c>
    </row>
    <row r="106" spans="1:18" s="42" customFormat="1" ht="18" customHeight="1" x14ac:dyDescent="0.25">
      <c r="A106" s="93"/>
      <c r="B106" s="93"/>
      <c r="C106" s="58">
        <v>96</v>
      </c>
      <c r="D106" s="45">
        <v>45016</v>
      </c>
      <c r="E106" s="59"/>
      <c r="F106" s="59"/>
      <c r="G106" s="60" t="s">
        <v>275</v>
      </c>
      <c r="H106" s="61"/>
      <c r="I106" s="62">
        <f t="shared" si="3"/>
        <v>45016</v>
      </c>
      <c r="J106" s="63"/>
      <c r="K106" s="63"/>
      <c r="L106" s="64" t="s">
        <v>279</v>
      </c>
      <c r="M106" s="99" t="s">
        <v>201</v>
      </c>
      <c r="N106" s="99" t="s">
        <v>229</v>
      </c>
      <c r="O106" s="43"/>
      <c r="P106" s="41">
        <f>SUMIF($M$7:$M$129,N106,$P$7:$P$129)</f>
        <v>271700000</v>
      </c>
      <c r="Q106" s="66" t="str">
        <f>VLOOKUP(M106,BDMTK!$A$4:$B$111,2,0)</f>
        <v>Chi phí sản xuất_PX2</v>
      </c>
      <c r="R106" s="66" t="str">
        <f>VLOOKUP(N106,BDMTK!$A$4:$B$111,2,0)</f>
        <v>Chi phí nhân công trực tiếp_PX2</v>
      </c>
    </row>
    <row r="107" spans="1:18" s="42" customFormat="1" ht="18" customHeight="1" x14ac:dyDescent="0.25">
      <c r="A107" s="93"/>
      <c r="B107" s="93"/>
      <c r="C107" s="58">
        <v>97</v>
      </c>
      <c r="D107" s="45">
        <v>45016</v>
      </c>
      <c r="E107" s="59"/>
      <c r="F107" s="59"/>
      <c r="G107" s="60" t="s">
        <v>275</v>
      </c>
      <c r="H107" s="61"/>
      <c r="I107" s="62">
        <f t="shared" si="3"/>
        <v>45016</v>
      </c>
      <c r="J107" s="63"/>
      <c r="K107" s="63"/>
      <c r="L107" s="64" t="s">
        <v>280</v>
      </c>
      <c r="M107" s="99" t="s">
        <v>211</v>
      </c>
      <c r="N107" s="99" t="s">
        <v>231</v>
      </c>
      <c r="O107" s="43"/>
      <c r="P107" s="41">
        <f>(SUMIF($M$7:$M$129,N107,$P$7:$P$129)/11000)*5000</f>
        <v>8560795.4545454551</v>
      </c>
      <c r="Q107" s="66" t="str">
        <f>VLOOKUP(M107,BDMTK!$A$4:$B$111,2,0)</f>
        <v>Chi phí sản xuất_PX1</v>
      </c>
      <c r="R107" s="66" t="str">
        <f>VLOOKUP(N107,BDMTK!$A$4:$B$111,2,0)</f>
        <v>Chi phí nhân viên quản lý PX</v>
      </c>
    </row>
    <row r="108" spans="1:18" s="42" customFormat="1" ht="18" customHeight="1" x14ac:dyDescent="0.25">
      <c r="A108" s="93"/>
      <c r="B108" s="93"/>
      <c r="C108" s="58">
        <v>98</v>
      </c>
      <c r="D108" s="45">
        <v>45016</v>
      </c>
      <c r="E108" s="59"/>
      <c r="F108" s="60"/>
      <c r="G108" s="60" t="s">
        <v>275</v>
      </c>
      <c r="H108" s="61"/>
      <c r="I108" s="62">
        <f t="shared" si="3"/>
        <v>45016</v>
      </c>
      <c r="J108" s="63"/>
      <c r="K108" s="63"/>
      <c r="L108" s="64" t="s">
        <v>280</v>
      </c>
      <c r="M108" s="99" t="s">
        <v>211</v>
      </c>
      <c r="N108" s="99" t="s">
        <v>266</v>
      </c>
      <c r="O108" s="43"/>
      <c r="P108" s="41">
        <f>(SUMIF($M$7:$M$129,N108,$P$7:$P$129)/11000)*5000</f>
        <v>265151.51515151514</v>
      </c>
      <c r="Q108" s="66" t="str">
        <f>VLOOKUP(M108,BDMTK!$A$4:$B$111,2,0)</f>
        <v>Chi phí sản xuất_PX1</v>
      </c>
      <c r="R108" s="66" t="str">
        <f>VLOOKUP(N108,BDMTK!$A$4:$B$111,2,0)</f>
        <v>Chi phí dụng cụ sản xuất quản lý PX</v>
      </c>
    </row>
    <row r="109" spans="1:18" s="42" customFormat="1" ht="18" customHeight="1" x14ac:dyDescent="0.25">
      <c r="A109" s="93"/>
      <c r="B109" s="93"/>
      <c r="C109" s="58">
        <v>99</v>
      </c>
      <c r="D109" s="45">
        <v>45016</v>
      </c>
      <c r="E109" s="59"/>
      <c r="F109" s="59"/>
      <c r="G109" s="60" t="s">
        <v>275</v>
      </c>
      <c r="H109" s="61"/>
      <c r="I109" s="62">
        <f t="shared" si="3"/>
        <v>45016</v>
      </c>
      <c r="J109" s="63"/>
      <c r="K109" s="63"/>
      <c r="L109" s="64" t="s">
        <v>280</v>
      </c>
      <c r="M109" s="99" t="s">
        <v>211</v>
      </c>
      <c r="N109" s="99" t="s">
        <v>271</v>
      </c>
      <c r="O109" s="43"/>
      <c r="P109" s="41">
        <f>(SUMIF($M$7:$M$129,N109,$P$7:$P$129)/11000)*5000</f>
        <v>5681818.1818181816</v>
      </c>
      <c r="Q109" s="66" t="str">
        <f>VLOOKUP(M109,BDMTK!$A$4:$B$111,2,0)</f>
        <v>Chi phí sản xuất_PX1</v>
      </c>
      <c r="R109" s="66" t="str">
        <f>VLOOKUP(N109,BDMTK!$A$4:$B$111,2,0)</f>
        <v>Chi phí khấu hao TSCĐ Phân xưởng</v>
      </c>
    </row>
    <row r="110" spans="1:18" s="42" customFormat="1" ht="18" customHeight="1" x14ac:dyDescent="0.25">
      <c r="A110" s="93"/>
      <c r="B110" s="93"/>
      <c r="C110" s="58">
        <v>100</v>
      </c>
      <c r="D110" s="45">
        <v>45016</v>
      </c>
      <c r="E110" s="59"/>
      <c r="F110" s="59"/>
      <c r="G110" s="60" t="s">
        <v>275</v>
      </c>
      <c r="H110" s="61"/>
      <c r="I110" s="62">
        <f t="shared" si="3"/>
        <v>45016</v>
      </c>
      <c r="J110" s="63"/>
      <c r="K110" s="63"/>
      <c r="L110" s="64" t="s">
        <v>280</v>
      </c>
      <c r="M110" s="99" t="s">
        <v>211</v>
      </c>
      <c r="N110" s="99" t="s">
        <v>113</v>
      </c>
      <c r="O110" s="43"/>
      <c r="P110" s="41">
        <f>(SUMIF($M$7:$M$129,N110,$P$7:$P$129)/11000)*5000</f>
        <v>31539509.09090909</v>
      </c>
      <c r="Q110" s="66" t="str">
        <f>VLOOKUP(M110,BDMTK!$A$4:$B$111,2,0)</f>
        <v>Chi phí sản xuất_PX1</v>
      </c>
      <c r="R110" s="66" t="str">
        <f>VLOOKUP(N110,BDMTK!$A$4:$B$111,2,0)</f>
        <v>Chi phí dịch vụ mua ngoài Phân xưởng</v>
      </c>
    </row>
    <row r="111" spans="1:18" s="42" customFormat="1" ht="18" customHeight="1" x14ac:dyDescent="0.25">
      <c r="A111" s="93"/>
      <c r="B111" s="93"/>
      <c r="C111" s="58">
        <v>101</v>
      </c>
      <c r="D111" s="45">
        <v>45016</v>
      </c>
      <c r="E111" s="59"/>
      <c r="F111" s="60"/>
      <c r="G111" s="60" t="s">
        <v>275</v>
      </c>
      <c r="H111" s="61"/>
      <c r="I111" s="62">
        <f t="shared" si="3"/>
        <v>45016</v>
      </c>
      <c r="J111" s="63"/>
      <c r="K111" s="63"/>
      <c r="L111" s="64" t="s">
        <v>281</v>
      </c>
      <c r="M111" s="99" t="s">
        <v>201</v>
      </c>
      <c r="N111" s="99" t="s">
        <v>231</v>
      </c>
      <c r="O111" s="43"/>
      <c r="P111" s="41">
        <f>(SUMIF($M$7:$M$129,N111,$P$7:$P$129)/11000)*6000</f>
        <v>10272954.545454547</v>
      </c>
      <c r="Q111" s="66" t="str">
        <f>VLOOKUP(M111,BDMTK!$A$4:$B$111,2,0)</f>
        <v>Chi phí sản xuất_PX2</v>
      </c>
      <c r="R111" s="66" t="str">
        <f>VLOOKUP(N111,BDMTK!$A$4:$B$111,2,0)</f>
        <v>Chi phí nhân viên quản lý PX</v>
      </c>
    </row>
    <row r="112" spans="1:18" s="42" customFormat="1" ht="18" customHeight="1" x14ac:dyDescent="0.25">
      <c r="A112" s="93"/>
      <c r="B112" s="93"/>
      <c r="C112" s="58">
        <v>102</v>
      </c>
      <c r="D112" s="45">
        <v>45016</v>
      </c>
      <c r="E112" s="60"/>
      <c r="F112" s="59"/>
      <c r="G112" s="60" t="s">
        <v>275</v>
      </c>
      <c r="H112" s="61"/>
      <c r="I112" s="62">
        <f t="shared" si="3"/>
        <v>45016</v>
      </c>
      <c r="J112" s="63"/>
      <c r="K112" s="63"/>
      <c r="L112" s="64" t="s">
        <v>281</v>
      </c>
      <c r="M112" s="99" t="s">
        <v>201</v>
      </c>
      <c r="N112" s="99" t="s">
        <v>266</v>
      </c>
      <c r="O112" s="43"/>
      <c r="P112" s="41">
        <f>(SUMIF($M$7:$M$129,N112,$P$7:$P$129)/11000)*6000</f>
        <v>318181.81818181818</v>
      </c>
      <c r="Q112" s="66" t="str">
        <f>VLOOKUP(M112,BDMTK!$A$4:$B$111,2,0)</f>
        <v>Chi phí sản xuất_PX2</v>
      </c>
      <c r="R112" s="66" t="str">
        <f>VLOOKUP(N112,BDMTK!$A$4:$B$111,2,0)</f>
        <v>Chi phí dụng cụ sản xuất quản lý PX</v>
      </c>
    </row>
    <row r="113" spans="1:18" s="42" customFormat="1" ht="18" customHeight="1" x14ac:dyDescent="0.25">
      <c r="A113" s="93"/>
      <c r="B113" s="93"/>
      <c r="C113" s="58">
        <v>103</v>
      </c>
      <c r="D113" s="45">
        <v>45016</v>
      </c>
      <c r="E113" s="60"/>
      <c r="F113" s="60"/>
      <c r="G113" s="60" t="s">
        <v>275</v>
      </c>
      <c r="H113" s="61"/>
      <c r="I113" s="62">
        <f t="shared" si="3"/>
        <v>45016</v>
      </c>
      <c r="J113" s="63"/>
      <c r="K113" s="63"/>
      <c r="L113" s="64" t="s">
        <v>281</v>
      </c>
      <c r="M113" s="99" t="s">
        <v>201</v>
      </c>
      <c r="N113" s="99" t="s">
        <v>271</v>
      </c>
      <c r="O113" s="43"/>
      <c r="P113" s="41">
        <f>(SUMIF($M$7:$M$129,N113,$P$7:$P$129)/11000)*6000</f>
        <v>6818181.8181818174</v>
      </c>
      <c r="Q113" s="66" t="str">
        <f>VLOOKUP(M113,BDMTK!$A$4:$B$111,2,0)</f>
        <v>Chi phí sản xuất_PX2</v>
      </c>
      <c r="R113" s="66" t="str">
        <f>VLOOKUP(N113,BDMTK!$A$4:$B$111,2,0)</f>
        <v>Chi phí khấu hao TSCĐ Phân xưởng</v>
      </c>
    </row>
    <row r="114" spans="1:18" s="42" customFormat="1" ht="18" customHeight="1" x14ac:dyDescent="0.25">
      <c r="A114" s="93"/>
      <c r="B114" s="93"/>
      <c r="C114" s="58">
        <v>104</v>
      </c>
      <c r="D114" s="45">
        <v>45016</v>
      </c>
      <c r="E114" s="59"/>
      <c r="F114" s="59"/>
      <c r="G114" s="60" t="s">
        <v>275</v>
      </c>
      <c r="H114" s="61"/>
      <c r="I114" s="62">
        <f t="shared" si="3"/>
        <v>45016</v>
      </c>
      <c r="J114" s="65"/>
      <c r="K114" s="63"/>
      <c r="L114" s="64" t="s">
        <v>281</v>
      </c>
      <c r="M114" s="99" t="s">
        <v>201</v>
      </c>
      <c r="N114" s="99" t="s">
        <v>113</v>
      </c>
      <c r="O114" s="43"/>
      <c r="P114" s="41">
        <f>(SUMIF($M$7:$M$129,N114,$P$7:$P$129)/11000)*6000</f>
        <v>37847410.909090906</v>
      </c>
      <c r="Q114" s="66" t="str">
        <f>VLOOKUP(M114,BDMTK!$A$4:$B$111,2,0)</f>
        <v>Chi phí sản xuất_PX2</v>
      </c>
      <c r="R114" s="66" t="str">
        <f>VLOOKUP(N114,BDMTK!$A$4:$B$111,2,0)</f>
        <v>Chi phí dịch vụ mua ngoài Phân xưởng</v>
      </c>
    </row>
    <row r="115" spans="1:18" s="93" customFormat="1" ht="18" customHeight="1" x14ac:dyDescent="0.25">
      <c r="C115" s="58">
        <v>105</v>
      </c>
      <c r="D115" s="91">
        <v>45016</v>
      </c>
      <c r="E115" s="59"/>
      <c r="F115" s="59"/>
      <c r="G115" s="60" t="s">
        <v>282</v>
      </c>
      <c r="H115" s="61"/>
      <c r="I115" s="62">
        <f t="shared" si="3"/>
        <v>45016</v>
      </c>
      <c r="J115" s="65"/>
      <c r="K115" s="63"/>
      <c r="L115" s="64" t="s">
        <v>283</v>
      </c>
      <c r="M115" s="99" t="s">
        <v>4</v>
      </c>
      <c r="N115" s="99" t="s">
        <v>39</v>
      </c>
      <c r="O115" s="43"/>
      <c r="P115" s="41">
        <f>SUMIF($N$7:$N$129,M115,$P$7:$P$129)-0</f>
        <v>611600000</v>
      </c>
      <c r="Q115" s="92" t="str">
        <f>VLOOKUP(M115,BDMTK!$A$4:$B$111,2,0)</f>
        <v>Doanh thu bán các thành phẩm</v>
      </c>
      <c r="R115" s="92" t="str">
        <f>VLOOKUP(N115,BDMTK!$A$4:$B$111,2,0)</f>
        <v>Xác định kết quả kinh doanh</v>
      </c>
    </row>
    <row r="116" spans="1:18" s="93" customFormat="1" ht="18" customHeight="1" x14ac:dyDescent="0.25">
      <c r="C116" s="58">
        <v>106</v>
      </c>
      <c r="D116" s="91">
        <v>45016</v>
      </c>
      <c r="E116" s="60"/>
      <c r="F116" s="59"/>
      <c r="G116" s="60" t="s">
        <v>282</v>
      </c>
      <c r="H116" s="63"/>
      <c r="I116" s="62">
        <f t="shared" si="3"/>
        <v>45016</v>
      </c>
      <c r="J116" s="63"/>
      <c r="K116" s="63"/>
      <c r="L116" s="64" t="s">
        <v>40</v>
      </c>
      <c r="M116" s="99" t="s">
        <v>39</v>
      </c>
      <c r="N116" s="99" t="s">
        <v>27</v>
      </c>
      <c r="O116" s="43"/>
      <c r="P116" s="41">
        <f t="shared" ref="P116:P126" si="4">SUMIF($M$7:$M$129,N116,$P$7:$P$129)</f>
        <v>371800000</v>
      </c>
      <c r="Q116" s="92" t="str">
        <f>VLOOKUP(M116,BDMTK!$A$4:$B$111,2,0)</f>
        <v>Xác định kết quả kinh doanh</v>
      </c>
      <c r="R116" s="92" t="str">
        <f>VLOOKUP(N116,BDMTK!$A$4:$B$111,2,0)</f>
        <v>Giá vốn hàng bán</v>
      </c>
    </row>
    <row r="117" spans="1:18" s="93" customFormat="1" ht="18" customHeight="1" x14ac:dyDescent="0.25">
      <c r="C117" s="58">
        <v>107</v>
      </c>
      <c r="D117" s="91">
        <v>45016</v>
      </c>
      <c r="E117" s="60"/>
      <c r="F117" s="59"/>
      <c r="G117" s="60" t="s">
        <v>282</v>
      </c>
      <c r="H117" s="63"/>
      <c r="I117" s="62">
        <f t="shared" si="3"/>
        <v>45016</v>
      </c>
      <c r="J117" s="65"/>
      <c r="K117" s="63"/>
      <c r="L117" s="64" t="s">
        <v>41</v>
      </c>
      <c r="M117" s="99" t="s">
        <v>39</v>
      </c>
      <c r="N117" s="99" t="s">
        <v>35</v>
      </c>
      <c r="O117" s="43"/>
      <c r="P117" s="41">
        <f t="shared" si="4"/>
        <v>52858000</v>
      </c>
      <c r="Q117" s="92" t="str">
        <f>VLOOKUP(M117,BDMTK!$A$4:$B$111,2,0)</f>
        <v>Xác định kết quả kinh doanh</v>
      </c>
      <c r="R117" s="92" t="str">
        <f>VLOOKUP(N117,BDMTK!$A$4:$B$111,2,0)</f>
        <v>Chi phí nhân viên</v>
      </c>
    </row>
    <row r="118" spans="1:18" s="93" customFormat="1" ht="18" customHeight="1" x14ac:dyDescent="0.25">
      <c r="C118" s="58">
        <v>108</v>
      </c>
      <c r="D118" s="91">
        <v>45016</v>
      </c>
      <c r="E118" s="59"/>
      <c r="F118" s="60"/>
      <c r="G118" s="60" t="s">
        <v>282</v>
      </c>
      <c r="H118" s="61"/>
      <c r="I118" s="62">
        <f t="shared" si="3"/>
        <v>45016</v>
      </c>
      <c r="J118" s="63"/>
      <c r="K118" s="63"/>
      <c r="L118" s="64" t="s">
        <v>41</v>
      </c>
      <c r="M118" s="99" t="s">
        <v>39</v>
      </c>
      <c r="N118" s="99" t="s">
        <v>28</v>
      </c>
      <c r="O118" s="43"/>
      <c r="P118" s="41">
        <f t="shared" si="4"/>
        <v>2250000</v>
      </c>
      <c r="Q118" s="92" t="str">
        <f>VLOOKUP(M118,BDMTK!$A$4:$B$111,2,0)</f>
        <v>Xác định kết quả kinh doanh</v>
      </c>
      <c r="R118" s="92" t="str">
        <f>VLOOKUP(N118,BDMTK!$A$4:$B$111,2,0)</f>
        <v>Chi phí vật liệu</v>
      </c>
    </row>
    <row r="119" spans="1:18" s="93" customFormat="1" ht="18" customHeight="1" x14ac:dyDescent="0.25">
      <c r="C119" s="58">
        <v>109</v>
      </c>
      <c r="D119" s="91">
        <v>45016</v>
      </c>
      <c r="E119" s="59"/>
      <c r="F119" s="60"/>
      <c r="G119" s="60" t="s">
        <v>282</v>
      </c>
      <c r="H119" s="61"/>
      <c r="I119" s="62">
        <f t="shared" si="3"/>
        <v>45016</v>
      </c>
      <c r="J119" s="63"/>
      <c r="K119" s="63"/>
      <c r="L119" s="64" t="s">
        <v>41</v>
      </c>
      <c r="M119" s="99" t="s">
        <v>39</v>
      </c>
      <c r="N119" s="99" t="s">
        <v>61</v>
      </c>
      <c r="O119" s="43"/>
      <c r="P119" s="41">
        <f t="shared" si="4"/>
        <v>1750000</v>
      </c>
      <c r="Q119" s="92" t="str">
        <f>VLOOKUP(M119,BDMTK!$A$4:$B$111,2,0)</f>
        <v>Xác định kết quả kinh doanh</v>
      </c>
      <c r="R119" s="92" t="str">
        <f>VLOOKUP(N119,BDMTK!$A$4:$B$111,2,0)</f>
        <v>Chi phí đồ dùng</v>
      </c>
    </row>
    <row r="120" spans="1:18" s="93" customFormat="1" ht="18" customHeight="1" x14ac:dyDescent="0.25">
      <c r="C120" s="58">
        <v>110</v>
      </c>
      <c r="D120" s="91">
        <v>45016</v>
      </c>
      <c r="E120" s="59"/>
      <c r="F120" s="60"/>
      <c r="G120" s="60" t="s">
        <v>282</v>
      </c>
      <c r="H120" s="61"/>
      <c r="I120" s="62">
        <f t="shared" si="3"/>
        <v>45016</v>
      </c>
      <c r="J120" s="63"/>
      <c r="K120" s="63"/>
      <c r="L120" s="64" t="s">
        <v>41</v>
      </c>
      <c r="M120" s="99" t="s">
        <v>39</v>
      </c>
      <c r="N120" s="99" t="s">
        <v>37</v>
      </c>
      <c r="O120" s="43"/>
      <c r="P120" s="41">
        <f t="shared" si="4"/>
        <v>1200000</v>
      </c>
      <c r="Q120" s="92" t="str">
        <f>VLOOKUP(M120,BDMTK!$A$4:$B$111,2,0)</f>
        <v>Xác định kết quả kinh doanh</v>
      </c>
      <c r="R120" s="92" t="str">
        <f>VLOOKUP(N120,BDMTK!$A$4:$B$111,2,0)</f>
        <v>Chi phí khấu hao TSCĐ</v>
      </c>
    </row>
    <row r="121" spans="1:18" s="93" customFormat="1" ht="18" customHeight="1" x14ac:dyDescent="0.25">
      <c r="C121" s="58">
        <v>111</v>
      </c>
      <c r="D121" s="91">
        <v>45016</v>
      </c>
      <c r="E121" s="59"/>
      <c r="F121" s="60"/>
      <c r="G121" s="60" t="s">
        <v>282</v>
      </c>
      <c r="H121" s="61"/>
      <c r="I121" s="62">
        <f t="shared" si="3"/>
        <v>45016</v>
      </c>
      <c r="J121" s="63"/>
      <c r="K121" s="63"/>
      <c r="L121" s="64" t="s">
        <v>41</v>
      </c>
      <c r="M121" s="99" t="s">
        <v>39</v>
      </c>
      <c r="N121" s="99" t="s">
        <v>62</v>
      </c>
      <c r="O121" s="43"/>
      <c r="P121" s="41">
        <f t="shared" si="4"/>
        <v>27035059</v>
      </c>
      <c r="Q121" s="92" t="str">
        <f>VLOOKUP(M121,BDMTK!$A$4:$B$111,2,0)</f>
        <v>Xác định kết quả kinh doanh</v>
      </c>
      <c r="R121" s="92" t="str">
        <f>VLOOKUP(N121,BDMTK!$A$4:$B$111,2,0)</f>
        <v>Chi phí dịch vụ mua ngoài</v>
      </c>
    </row>
    <row r="122" spans="1:18" s="93" customFormat="1" ht="18" customHeight="1" x14ac:dyDescent="0.25">
      <c r="C122" s="58">
        <v>112</v>
      </c>
      <c r="D122" s="91">
        <v>45016</v>
      </c>
      <c r="E122" s="59"/>
      <c r="F122" s="60"/>
      <c r="G122" s="60" t="s">
        <v>282</v>
      </c>
      <c r="H122" s="61"/>
      <c r="I122" s="62">
        <f t="shared" si="3"/>
        <v>45016</v>
      </c>
      <c r="J122" s="63"/>
      <c r="K122" s="63"/>
      <c r="L122" s="64" t="s">
        <v>284</v>
      </c>
      <c r="M122" s="99" t="s">
        <v>39</v>
      </c>
      <c r="N122" s="99" t="s">
        <v>36</v>
      </c>
      <c r="O122" s="43"/>
      <c r="P122" s="41">
        <f t="shared" si="4"/>
        <v>68542500</v>
      </c>
      <c r="Q122" s="92" t="str">
        <f>VLOOKUP(M122,BDMTK!$A$4:$B$111,2,0)</f>
        <v>Xác định kết quả kinh doanh</v>
      </c>
      <c r="R122" s="92" t="str">
        <f>VLOOKUP(N122,BDMTK!$A$4:$B$111,2,0)</f>
        <v>Chi phí nhân viên quản lý</v>
      </c>
    </row>
    <row r="123" spans="1:18" s="93" customFormat="1" ht="18" customHeight="1" x14ac:dyDescent="0.25">
      <c r="C123" s="58">
        <v>113</v>
      </c>
      <c r="D123" s="91">
        <v>45016</v>
      </c>
      <c r="E123" s="59"/>
      <c r="F123" s="60"/>
      <c r="G123" s="60" t="s">
        <v>282</v>
      </c>
      <c r="H123" s="61"/>
      <c r="I123" s="62">
        <f t="shared" si="3"/>
        <v>45016</v>
      </c>
      <c r="J123" s="63"/>
      <c r="K123" s="63"/>
      <c r="L123" s="64" t="s">
        <v>284</v>
      </c>
      <c r="M123" s="99" t="s">
        <v>39</v>
      </c>
      <c r="N123" s="99" t="s">
        <v>29</v>
      </c>
      <c r="O123" s="43"/>
      <c r="P123" s="41">
        <f t="shared" si="4"/>
        <v>2250000</v>
      </c>
      <c r="Q123" s="92" t="str">
        <f>VLOOKUP(M123,BDMTK!$A$4:$B$111,2,0)</f>
        <v>Xác định kết quả kinh doanh</v>
      </c>
      <c r="R123" s="92" t="str">
        <f>VLOOKUP(N123,BDMTK!$A$4:$B$111,2,0)</f>
        <v>Chi phí vật liệu quản lý</v>
      </c>
    </row>
    <row r="124" spans="1:18" s="93" customFormat="1" ht="18" customHeight="1" x14ac:dyDescent="0.25">
      <c r="C124" s="58">
        <v>114</v>
      </c>
      <c r="D124" s="91">
        <v>45016</v>
      </c>
      <c r="E124" s="59"/>
      <c r="F124" s="60"/>
      <c r="G124" s="60" t="s">
        <v>282</v>
      </c>
      <c r="H124" s="61"/>
      <c r="I124" s="62">
        <f t="shared" si="3"/>
        <v>45016</v>
      </c>
      <c r="J124" s="63"/>
      <c r="K124" s="63"/>
      <c r="L124" s="64" t="s">
        <v>284</v>
      </c>
      <c r="M124" s="99" t="s">
        <v>39</v>
      </c>
      <c r="N124" s="99" t="s">
        <v>30</v>
      </c>
      <c r="O124" s="43"/>
      <c r="P124" s="41">
        <f t="shared" si="4"/>
        <v>2041666.6666666667</v>
      </c>
      <c r="Q124" s="92" t="str">
        <f>VLOOKUP(M124,BDMTK!$A$4:$B$111,2,0)</f>
        <v>Xác định kết quả kinh doanh</v>
      </c>
      <c r="R124" s="92" t="str">
        <f>VLOOKUP(N124,BDMTK!$A$4:$B$111,2,0)</f>
        <v>Chi phí đồ dùng văn phòng</v>
      </c>
    </row>
    <row r="125" spans="1:18" s="93" customFormat="1" ht="18" customHeight="1" x14ac:dyDescent="0.25">
      <c r="C125" s="58">
        <v>115</v>
      </c>
      <c r="D125" s="91">
        <v>45016</v>
      </c>
      <c r="E125" s="59"/>
      <c r="F125" s="60"/>
      <c r="G125" s="60" t="s">
        <v>282</v>
      </c>
      <c r="H125" s="61"/>
      <c r="I125" s="62">
        <f t="shared" si="3"/>
        <v>45016</v>
      </c>
      <c r="J125" s="63"/>
      <c r="K125" s="63"/>
      <c r="L125" s="64" t="s">
        <v>284</v>
      </c>
      <c r="M125" s="99" t="s">
        <v>39</v>
      </c>
      <c r="N125" s="99" t="s">
        <v>38</v>
      </c>
      <c r="O125" s="43"/>
      <c r="P125" s="41">
        <f t="shared" si="4"/>
        <v>1200000</v>
      </c>
      <c r="Q125" s="92" t="str">
        <f>VLOOKUP(M125,BDMTK!$A$4:$B$111,2,0)</f>
        <v>Xác định kết quả kinh doanh</v>
      </c>
      <c r="R125" s="92" t="str">
        <f>VLOOKUP(N125,BDMTK!$A$4:$B$111,2,0)</f>
        <v>Chi phí khấu hao TSCĐ</v>
      </c>
    </row>
    <row r="126" spans="1:18" s="93" customFormat="1" ht="18" customHeight="1" x14ac:dyDescent="0.25">
      <c r="C126" s="58">
        <v>116</v>
      </c>
      <c r="D126" s="91">
        <v>45016</v>
      </c>
      <c r="E126" s="59"/>
      <c r="F126" s="60"/>
      <c r="G126" s="60" t="s">
        <v>282</v>
      </c>
      <c r="H126" s="61"/>
      <c r="I126" s="62">
        <f t="shared" si="3"/>
        <v>45016</v>
      </c>
      <c r="J126" s="63"/>
      <c r="K126" s="63"/>
      <c r="L126" s="64" t="s">
        <v>284</v>
      </c>
      <c r="M126" s="99" t="s">
        <v>39</v>
      </c>
      <c r="N126" s="99" t="s">
        <v>24</v>
      </c>
      <c r="O126" s="43"/>
      <c r="P126" s="41">
        <f t="shared" si="4"/>
        <v>21305059</v>
      </c>
      <c r="Q126" s="92" t="str">
        <f>VLOOKUP(M126,BDMTK!$A$4:$B$111,2,0)</f>
        <v>Xác định kết quả kinh doanh</v>
      </c>
      <c r="R126" s="92" t="str">
        <f>VLOOKUP(N126,BDMTK!$A$4:$B$111,2,0)</f>
        <v>Chi phí dịch vụ mua ngoài</v>
      </c>
    </row>
    <row r="127" spans="1:18" s="93" customFormat="1" ht="18" customHeight="1" x14ac:dyDescent="0.25">
      <c r="C127" s="58">
        <v>117</v>
      </c>
      <c r="D127" s="91">
        <v>45016</v>
      </c>
      <c r="E127" s="59"/>
      <c r="F127" s="60"/>
      <c r="G127" s="60" t="s">
        <v>282</v>
      </c>
      <c r="H127" s="61"/>
      <c r="I127" s="62">
        <f t="shared" ref="I127:I128" si="5">D127</f>
        <v>45016</v>
      </c>
      <c r="J127" s="63"/>
      <c r="K127" s="63"/>
      <c r="L127" s="64" t="s">
        <v>426</v>
      </c>
      <c r="M127" s="99" t="s">
        <v>42</v>
      </c>
      <c r="N127" s="99" t="s">
        <v>32</v>
      </c>
      <c r="O127" s="43"/>
      <c r="P127" s="41">
        <f>(SUMIF($N$7:$N$126,"911",$P$7:$P$126)-SUMIF($M$7:$M$126,"911",$P$7:$P$126))*20%</f>
        <v>11873543.066666652</v>
      </c>
      <c r="Q127" s="92" t="str">
        <f>VLOOKUP(M127,BDMTK!$A$4:$B$111,2,0)</f>
        <v>Chi phí thuế thu nhập DN hiện hành</v>
      </c>
      <c r="R127" s="92" t="str">
        <f>VLOOKUP(N127,BDMTK!$A$4:$B$111,2,0)</f>
        <v>Thuế Thu nhập doanh nghiệp</v>
      </c>
    </row>
    <row r="128" spans="1:18" s="93" customFormat="1" ht="18" customHeight="1" x14ac:dyDescent="0.25">
      <c r="C128" s="58">
        <v>118</v>
      </c>
      <c r="D128" s="91">
        <v>45016</v>
      </c>
      <c r="E128" s="59"/>
      <c r="F128" s="60"/>
      <c r="G128" s="60" t="s">
        <v>282</v>
      </c>
      <c r="H128" s="61"/>
      <c r="I128" s="62">
        <f t="shared" si="5"/>
        <v>45016</v>
      </c>
      <c r="J128" s="63"/>
      <c r="K128" s="63"/>
      <c r="L128" s="64" t="s">
        <v>427</v>
      </c>
      <c r="M128" s="99" t="s">
        <v>39</v>
      </c>
      <c r="N128" s="99" t="s">
        <v>42</v>
      </c>
      <c r="O128" s="43"/>
      <c r="P128" s="41">
        <f>P127</f>
        <v>11873543.066666652</v>
      </c>
      <c r="Q128" s="92" t="str">
        <f>VLOOKUP(M128,BDMTK!$A$4:$B$111,2,0)</f>
        <v>Xác định kết quả kinh doanh</v>
      </c>
      <c r="R128" s="92" t="str">
        <f>VLOOKUP(N128,BDMTK!$A$4:$B$111,2,0)</f>
        <v>Chi phí thuế thu nhập DN hiện hành</v>
      </c>
    </row>
    <row r="129" spans="3:18" s="93" customFormat="1" ht="18" customHeight="1" x14ac:dyDescent="0.25">
      <c r="C129" s="58">
        <v>119</v>
      </c>
      <c r="D129" s="91">
        <v>45016</v>
      </c>
      <c r="E129" s="59"/>
      <c r="F129" s="59"/>
      <c r="G129" s="60" t="s">
        <v>282</v>
      </c>
      <c r="H129" s="61"/>
      <c r="I129" s="62">
        <f>D129</f>
        <v>45016</v>
      </c>
      <c r="J129" s="63"/>
      <c r="K129" s="63"/>
      <c r="L129" s="64" t="s">
        <v>429</v>
      </c>
      <c r="M129" s="129" t="s">
        <v>39</v>
      </c>
      <c r="N129" s="129" t="s">
        <v>285</v>
      </c>
      <c r="O129" s="43"/>
      <c r="P129" s="169">
        <f>(SUMIF($N$7:$N$126,"911",$P$7:$P$126)-SUMIF($M$7:$M$126,"911",$P$7:$P$126))*80%</f>
        <v>47494172.266666606</v>
      </c>
      <c r="Q129" s="92" t="str">
        <f>VLOOKUP(M129,BDMTK!$A$4:$B$111,2,0)</f>
        <v>Xác định kết quả kinh doanh</v>
      </c>
      <c r="R129" s="92" t="str">
        <f>VLOOKUP(N129,BDMTK!$A$4:$B$111,2,0)</f>
        <v>LN chưa phân phối năm nay</v>
      </c>
    </row>
    <row r="130" spans="3:18" ht="18" customHeight="1" x14ac:dyDescent="0.3">
      <c r="F130" s="4"/>
      <c r="G130" s="4"/>
      <c r="H130" s="32"/>
      <c r="I130" s="4"/>
    </row>
    <row r="132" spans="3:18" x14ac:dyDescent="0.3">
      <c r="N132" s="128"/>
    </row>
    <row r="133" spans="3:18" x14ac:dyDescent="0.3">
      <c r="P133" s="37"/>
    </row>
  </sheetData>
  <autoFilter ref="C6:R6" xr:uid="{00000000-0001-0000-0100-000000000000}"/>
  <mergeCells count="2">
    <mergeCell ref="D5:L5"/>
    <mergeCell ref="M5:N5"/>
  </mergeCells>
  <pageMargins left="0.7" right="0.7" top="0.75" bottom="0.75" header="0.3" footer="0.3"/>
  <pageSetup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111"/>
  <sheetViews>
    <sheetView workbookViewId="0">
      <selection activeCell="I6" sqref="I6"/>
    </sheetView>
  </sheetViews>
  <sheetFormatPr defaultColWidth="8.6640625" defaultRowHeight="15.6" x14ac:dyDescent="0.3"/>
  <cols>
    <col min="1" max="1" width="13.44140625" style="84" customWidth="1"/>
    <col min="2" max="2" width="39.33203125" style="85" customWidth="1"/>
    <col min="3" max="3" width="26.5546875" style="85" customWidth="1"/>
    <col min="4" max="4" width="10.44140625" style="86" bestFit="1" customWidth="1"/>
    <col min="5" max="5" width="14.44140625" style="86" customWidth="1"/>
    <col min="6" max="6" width="9.6640625" style="83" customWidth="1"/>
    <col min="7" max="7" width="17.88671875" style="83" customWidth="1"/>
    <col min="8" max="252" width="8.6640625" style="1"/>
    <col min="253" max="253" width="13.44140625" style="1" customWidth="1"/>
    <col min="254" max="254" width="48.44140625" style="1" customWidth="1"/>
    <col min="255" max="255" width="0" style="1" hidden="1" customWidth="1"/>
    <col min="256" max="256" width="10.44140625" style="1" bestFit="1" customWidth="1"/>
    <col min="257" max="257" width="14.44140625" style="1" customWidth="1"/>
    <col min="258" max="258" width="9.6640625" style="1" customWidth="1"/>
    <col min="259" max="259" width="17.88671875" style="1" customWidth="1"/>
    <col min="260" max="260" width="20.88671875" style="1" customWidth="1"/>
    <col min="261" max="261" width="19.44140625" style="1" customWidth="1"/>
    <col min="262" max="262" width="12.6640625" style="1" customWidth="1"/>
    <col min="263" max="263" width="22.109375" style="1" customWidth="1"/>
    <col min="264" max="508" width="8.6640625" style="1"/>
    <col min="509" max="509" width="13.44140625" style="1" customWidth="1"/>
    <col min="510" max="510" width="48.44140625" style="1" customWidth="1"/>
    <col min="511" max="511" width="0" style="1" hidden="1" customWidth="1"/>
    <col min="512" max="512" width="10.44140625" style="1" bestFit="1" customWidth="1"/>
    <col min="513" max="513" width="14.44140625" style="1" customWidth="1"/>
    <col min="514" max="514" width="9.6640625" style="1" customWidth="1"/>
    <col min="515" max="515" width="17.88671875" style="1" customWidth="1"/>
    <col min="516" max="516" width="20.88671875" style="1" customWidth="1"/>
    <col min="517" max="517" width="19.44140625" style="1" customWidth="1"/>
    <col min="518" max="518" width="12.6640625" style="1" customWidth="1"/>
    <col min="519" max="519" width="22.109375" style="1" customWidth="1"/>
    <col min="520" max="764" width="8.6640625" style="1"/>
    <col min="765" max="765" width="13.44140625" style="1" customWidth="1"/>
    <col min="766" max="766" width="48.44140625" style="1" customWidth="1"/>
    <col min="767" max="767" width="0" style="1" hidden="1" customWidth="1"/>
    <col min="768" max="768" width="10.44140625" style="1" bestFit="1" customWidth="1"/>
    <col min="769" max="769" width="14.44140625" style="1" customWidth="1"/>
    <col min="770" max="770" width="9.6640625" style="1" customWidth="1"/>
    <col min="771" max="771" width="17.88671875" style="1" customWidth="1"/>
    <col min="772" max="772" width="20.88671875" style="1" customWidth="1"/>
    <col min="773" max="773" width="19.44140625" style="1" customWidth="1"/>
    <col min="774" max="774" width="12.6640625" style="1" customWidth="1"/>
    <col min="775" max="775" width="22.109375" style="1" customWidth="1"/>
    <col min="776" max="1020" width="8.6640625" style="1"/>
    <col min="1021" max="1021" width="13.44140625" style="1" customWidth="1"/>
    <col min="1022" max="1022" width="48.44140625" style="1" customWidth="1"/>
    <col min="1023" max="1023" width="0" style="1" hidden="1" customWidth="1"/>
    <col min="1024" max="1024" width="10.44140625" style="1" bestFit="1" customWidth="1"/>
    <col min="1025" max="1025" width="14.44140625" style="1" customWidth="1"/>
    <col min="1026" max="1026" width="9.6640625" style="1" customWidth="1"/>
    <col min="1027" max="1027" width="17.88671875" style="1" customWidth="1"/>
    <col min="1028" max="1028" width="20.88671875" style="1" customWidth="1"/>
    <col min="1029" max="1029" width="19.44140625" style="1" customWidth="1"/>
    <col min="1030" max="1030" width="12.6640625" style="1" customWidth="1"/>
    <col min="1031" max="1031" width="22.109375" style="1" customWidth="1"/>
    <col min="1032" max="1276" width="8.6640625" style="1"/>
    <col min="1277" max="1277" width="13.44140625" style="1" customWidth="1"/>
    <col min="1278" max="1278" width="48.44140625" style="1" customWidth="1"/>
    <col min="1279" max="1279" width="0" style="1" hidden="1" customWidth="1"/>
    <col min="1280" max="1280" width="10.44140625" style="1" bestFit="1" customWidth="1"/>
    <col min="1281" max="1281" width="14.44140625" style="1" customWidth="1"/>
    <col min="1282" max="1282" width="9.6640625" style="1" customWidth="1"/>
    <col min="1283" max="1283" width="17.88671875" style="1" customWidth="1"/>
    <col min="1284" max="1284" width="20.88671875" style="1" customWidth="1"/>
    <col min="1285" max="1285" width="19.44140625" style="1" customWidth="1"/>
    <col min="1286" max="1286" width="12.6640625" style="1" customWidth="1"/>
    <col min="1287" max="1287" width="22.109375" style="1" customWidth="1"/>
    <col min="1288" max="1532" width="8.6640625" style="1"/>
    <col min="1533" max="1533" width="13.44140625" style="1" customWidth="1"/>
    <col min="1534" max="1534" width="48.44140625" style="1" customWidth="1"/>
    <col min="1535" max="1535" width="0" style="1" hidden="1" customWidth="1"/>
    <col min="1536" max="1536" width="10.44140625" style="1" bestFit="1" customWidth="1"/>
    <col min="1537" max="1537" width="14.44140625" style="1" customWidth="1"/>
    <col min="1538" max="1538" width="9.6640625" style="1" customWidth="1"/>
    <col min="1539" max="1539" width="17.88671875" style="1" customWidth="1"/>
    <col min="1540" max="1540" width="20.88671875" style="1" customWidth="1"/>
    <col min="1541" max="1541" width="19.44140625" style="1" customWidth="1"/>
    <col min="1542" max="1542" width="12.6640625" style="1" customWidth="1"/>
    <col min="1543" max="1543" width="22.109375" style="1" customWidth="1"/>
    <col min="1544" max="1788" width="8.6640625" style="1"/>
    <col min="1789" max="1789" width="13.44140625" style="1" customWidth="1"/>
    <col min="1790" max="1790" width="48.44140625" style="1" customWidth="1"/>
    <col min="1791" max="1791" width="0" style="1" hidden="1" customWidth="1"/>
    <col min="1792" max="1792" width="10.44140625" style="1" bestFit="1" customWidth="1"/>
    <col min="1793" max="1793" width="14.44140625" style="1" customWidth="1"/>
    <col min="1794" max="1794" width="9.6640625" style="1" customWidth="1"/>
    <col min="1795" max="1795" width="17.88671875" style="1" customWidth="1"/>
    <col min="1796" max="1796" width="20.88671875" style="1" customWidth="1"/>
    <col min="1797" max="1797" width="19.44140625" style="1" customWidth="1"/>
    <col min="1798" max="1798" width="12.6640625" style="1" customWidth="1"/>
    <col min="1799" max="1799" width="22.109375" style="1" customWidth="1"/>
    <col min="1800" max="2044" width="8.6640625" style="1"/>
    <col min="2045" max="2045" width="13.44140625" style="1" customWidth="1"/>
    <col min="2046" max="2046" width="48.44140625" style="1" customWidth="1"/>
    <col min="2047" max="2047" width="0" style="1" hidden="1" customWidth="1"/>
    <col min="2048" max="2048" width="10.44140625" style="1" bestFit="1" customWidth="1"/>
    <col min="2049" max="2049" width="14.44140625" style="1" customWidth="1"/>
    <col min="2050" max="2050" width="9.6640625" style="1" customWidth="1"/>
    <col min="2051" max="2051" width="17.88671875" style="1" customWidth="1"/>
    <col min="2052" max="2052" width="20.88671875" style="1" customWidth="1"/>
    <col min="2053" max="2053" width="19.44140625" style="1" customWidth="1"/>
    <col min="2054" max="2054" width="12.6640625" style="1" customWidth="1"/>
    <col min="2055" max="2055" width="22.109375" style="1" customWidth="1"/>
    <col min="2056" max="2300" width="8.6640625" style="1"/>
    <col min="2301" max="2301" width="13.44140625" style="1" customWidth="1"/>
    <col min="2302" max="2302" width="48.44140625" style="1" customWidth="1"/>
    <col min="2303" max="2303" width="0" style="1" hidden="1" customWidth="1"/>
    <col min="2304" max="2304" width="10.44140625" style="1" bestFit="1" customWidth="1"/>
    <col min="2305" max="2305" width="14.44140625" style="1" customWidth="1"/>
    <col min="2306" max="2306" width="9.6640625" style="1" customWidth="1"/>
    <col min="2307" max="2307" width="17.88671875" style="1" customWidth="1"/>
    <col min="2308" max="2308" width="20.88671875" style="1" customWidth="1"/>
    <col min="2309" max="2309" width="19.44140625" style="1" customWidth="1"/>
    <col min="2310" max="2310" width="12.6640625" style="1" customWidth="1"/>
    <col min="2311" max="2311" width="22.109375" style="1" customWidth="1"/>
    <col min="2312" max="2556" width="8.6640625" style="1"/>
    <col min="2557" max="2557" width="13.44140625" style="1" customWidth="1"/>
    <col min="2558" max="2558" width="48.44140625" style="1" customWidth="1"/>
    <col min="2559" max="2559" width="0" style="1" hidden="1" customWidth="1"/>
    <col min="2560" max="2560" width="10.44140625" style="1" bestFit="1" customWidth="1"/>
    <col min="2561" max="2561" width="14.44140625" style="1" customWidth="1"/>
    <col min="2562" max="2562" width="9.6640625" style="1" customWidth="1"/>
    <col min="2563" max="2563" width="17.88671875" style="1" customWidth="1"/>
    <col min="2564" max="2564" width="20.88671875" style="1" customWidth="1"/>
    <col min="2565" max="2565" width="19.44140625" style="1" customWidth="1"/>
    <col min="2566" max="2566" width="12.6640625" style="1" customWidth="1"/>
    <col min="2567" max="2567" width="22.109375" style="1" customWidth="1"/>
    <col min="2568" max="2812" width="8.6640625" style="1"/>
    <col min="2813" max="2813" width="13.44140625" style="1" customWidth="1"/>
    <col min="2814" max="2814" width="48.44140625" style="1" customWidth="1"/>
    <col min="2815" max="2815" width="0" style="1" hidden="1" customWidth="1"/>
    <col min="2816" max="2816" width="10.44140625" style="1" bestFit="1" customWidth="1"/>
    <col min="2817" max="2817" width="14.44140625" style="1" customWidth="1"/>
    <col min="2818" max="2818" width="9.6640625" style="1" customWidth="1"/>
    <col min="2819" max="2819" width="17.88671875" style="1" customWidth="1"/>
    <col min="2820" max="2820" width="20.88671875" style="1" customWidth="1"/>
    <col min="2821" max="2821" width="19.44140625" style="1" customWidth="1"/>
    <col min="2822" max="2822" width="12.6640625" style="1" customWidth="1"/>
    <col min="2823" max="2823" width="22.109375" style="1" customWidth="1"/>
    <col min="2824" max="3068" width="8.6640625" style="1"/>
    <col min="3069" max="3069" width="13.44140625" style="1" customWidth="1"/>
    <col min="3070" max="3070" width="48.44140625" style="1" customWidth="1"/>
    <col min="3071" max="3071" width="0" style="1" hidden="1" customWidth="1"/>
    <col min="3072" max="3072" width="10.44140625" style="1" bestFit="1" customWidth="1"/>
    <col min="3073" max="3073" width="14.44140625" style="1" customWidth="1"/>
    <col min="3074" max="3074" width="9.6640625" style="1" customWidth="1"/>
    <col min="3075" max="3075" width="17.88671875" style="1" customWidth="1"/>
    <col min="3076" max="3076" width="20.88671875" style="1" customWidth="1"/>
    <col min="3077" max="3077" width="19.44140625" style="1" customWidth="1"/>
    <col min="3078" max="3078" width="12.6640625" style="1" customWidth="1"/>
    <col min="3079" max="3079" width="22.109375" style="1" customWidth="1"/>
    <col min="3080" max="3324" width="8.6640625" style="1"/>
    <col min="3325" max="3325" width="13.44140625" style="1" customWidth="1"/>
    <col min="3326" max="3326" width="48.44140625" style="1" customWidth="1"/>
    <col min="3327" max="3327" width="0" style="1" hidden="1" customWidth="1"/>
    <col min="3328" max="3328" width="10.44140625" style="1" bestFit="1" customWidth="1"/>
    <col min="3329" max="3329" width="14.44140625" style="1" customWidth="1"/>
    <col min="3330" max="3330" width="9.6640625" style="1" customWidth="1"/>
    <col min="3331" max="3331" width="17.88671875" style="1" customWidth="1"/>
    <col min="3332" max="3332" width="20.88671875" style="1" customWidth="1"/>
    <col min="3333" max="3333" width="19.44140625" style="1" customWidth="1"/>
    <col min="3334" max="3334" width="12.6640625" style="1" customWidth="1"/>
    <col min="3335" max="3335" width="22.109375" style="1" customWidth="1"/>
    <col min="3336" max="3580" width="8.6640625" style="1"/>
    <col min="3581" max="3581" width="13.44140625" style="1" customWidth="1"/>
    <col min="3582" max="3582" width="48.44140625" style="1" customWidth="1"/>
    <col min="3583" max="3583" width="0" style="1" hidden="1" customWidth="1"/>
    <col min="3584" max="3584" width="10.44140625" style="1" bestFit="1" customWidth="1"/>
    <col min="3585" max="3585" width="14.44140625" style="1" customWidth="1"/>
    <col min="3586" max="3586" width="9.6640625" style="1" customWidth="1"/>
    <col min="3587" max="3587" width="17.88671875" style="1" customWidth="1"/>
    <col min="3588" max="3588" width="20.88671875" style="1" customWidth="1"/>
    <col min="3589" max="3589" width="19.44140625" style="1" customWidth="1"/>
    <col min="3590" max="3590" width="12.6640625" style="1" customWidth="1"/>
    <col min="3591" max="3591" width="22.109375" style="1" customWidth="1"/>
    <col min="3592" max="3836" width="8.6640625" style="1"/>
    <col min="3837" max="3837" width="13.44140625" style="1" customWidth="1"/>
    <col min="3838" max="3838" width="48.44140625" style="1" customWidth="1"/>
    <col min="3839" max="3839" width="0" style="1" hidden="1" customWidth="1"/>
    <col min="3840" max="3840" width="10.44140625" style="1" bestFit="1" customWidth="1"/>
    <col min="3841" max="3841" width="14.44140625" style="1" customWidth="1"/>
    <col min="3842" max="3842" width="9.6640625" style="1" customWidth="1"/>
    <col min="3843" max="3843" width="17.88671875" style="1" customWidth="1"/>
    <col min="3844" max="3844" width="20.88671875" style="1" customWidth="1"/>
    <col min="3845" max="3845" width="19.44140625" style="1" customWidth="1"/>
    <col min="3846" max="3846" width="12.6640625" style="1" customWidth="1"/>
    <col min="3847" max="3847" width="22.109375" style="1" customWidth="1"/>
    <col min="3848" max="4092" width="8.6640625" style="1"/>
    <col min="4093" max="4093" width="13.44140625" style="1" customWidth="1"/>
    <col min="4094" max="4094" width="48.44140625" style="1" customWidth="1"/>
    <col min="4095" max="4095" width="0" style="1" hidden="1" customWidth="1"/>
    <col min="4096" max="4096" width="10.44140625" style="1" bestFit="1" customWidth="1"/>
    <col min="4097" max="4097" width="14.44140625" style="1" customWidth="1"/>
    <col min="4098" max="4098" width="9.6640625" style="1" customWidth="1"/>
    <col min="4099" max="4099" width="17.88671875" style="1" customWidth="1"/>
    <col min="4100" max="4100" width="20.88671875" style="1" customWidth="1"/>
    <col min="4101" max="4101" width="19.44140625" style="1" customWidth="1"/>
    <col min="4102" max="4102" width="12.6640625" style="1" customWidth="1"/>
    <col min="4103" max="4103" width="22.109375" style="1" customWidth="1"/>
    <col min="4104" max="4348" width="8.6640625" style="1"/>
    <col min="4349" max="4349" width="13.44140625" style="1" customWidth="1"/>
    <col min="4350" max="4350" width="48.44140625" style="1" customWidth="1"/>
    <col min="4351" max="4351" width="0" style="1" hidden="1" customWidth="1"/>
    <col min="4352" max="4352" width="10.44140625" style="1" bestFit="1" customWidth="1"/>
    <col min="4353" max="4353" width="14.44140625" style="1" customWidth="1"/>
    <col min="4354" max="4354" width="9.6640625" style="1" customWidth="1"/>
    <col min="4355" max="4355" width="17.88671875" style="1" customWidth="1"/>
    <col min="4356" max="4356" width="20.88671875" style="1" customWidth="1"/>
    <col min="4357" max="4357" width="19.44140625" style="1" customWidth="1"/>
    <col min="4358" max="4358" width="12.6640625" style="1" customWidth="1"/>
    <col min="4359" max="4359" width="22.109375" style="1" customWidth="1"/>
    <col min="4360" max="4604" width="8.6640625" style="1"/>
    <col min="4605" max="4605" width="13.44140625" style="1" customWidth="1"/>
    <col min="4606" max="4606" width="48.44140625" style="1" customWidth="1"/>
    <col min="4607" max="4607" width="0" style="1" hidden="1" customWidth="1"/>
    <col min="4608" max="4608" width="10.44140625" style="1" bestFit="1" customWidth="1"/>
    <col min="4609" max="4609" width="14.44140625" style="1" customWidth="1"/>
    <col min="4610" max="4610" width="9.6640625" style="1" customWidth="1"/>
    <col min="4611" max="4611" width="17.88671875" style="1" customWidth="1"/>
    <col min="4612" max="4612" width="20.88671875" style="1" customWidth="1"/>
    <col min="4613" max="4613" width="19.44140625" style="1" customWidth="1"/>
    <col min="4614" max="4614" width="12.6640625" style="1" customWidth="1"/>
    <col min="4615" max="4615" width="22.109375" style="1" customWidth="1"/>
    <col min="4616" max="4860" width="8.6640625" style="1"/>
    <col min="4861" max="4861" width="13.44140625" style="1" customWidth="1"/>
    <col min="4862" max="4862" width="48.44140625" style="1" customWidth="1"/>
    <col min="4863" max="4863" width="0" style="1" hidden="1" customWidth="1"/>
    <col min="4864" max="4864" width="10.44140625" style="1" bestFit="1" customWidth="1"/>
    <col min="4865" max="4865" width="14.44140625" style="1" customWidth="1"/>
    <col min="4866" max="4866" width="9.6640625" style="1" customWidth="1"/>
    <col min="4867" max="4867" width="17.88671875" style="1" customWidth="1"/>
    <col min="4868" max="4868" width="20.88671875" style="1" customWidth="1"/>
    <col min="4869" max="4869" width="19.44140625" style="1" customWidth="1"/>
    <col min="4870" max="4870" width="12.6640625" style="1" customWidth="1"/>
    <col min="4871" max="4871" width="22.109375" style="1" customWidth="1"/>
    <col min="4872" max="5116" width="8.6640625" style="1"/>
    <col min="5117" max="5117" width="13.44140625" style="1" customWidth="1"/>
    <col min="5118" max="5118" width="48.44140625" style="1" customWidth="1"/>
    <col min="5119" max="5119" width="0" style="1" hidden="1" customWidth="1"/>
    <col min="5120" max="5120" width="10.44140625" style="1" bestFit="1" customWidth="1"/>
    <col min="5121" max="5121" width="14.44140625" style="1" customWidth="1"/>
    <col min="5122" max="5122" width="9.6640625" style="1" customWidth="1"/>
    <col min="5123" max="5123" width="17.88671875" style="1" customWidth="1"/>
    <col min="5124" max="5124" width="20.88671875" style="1" customWidth="1"/>
    <col min="5125" max="5125" width="19.44140625" style="1" customWidth="1"/>
    <col min="5126" max="5126" width="12.6640625" style="1" customWidth="1"/>
    <col min="5127" max="5127" width="22.109375" style="1" customWidth="1"/>
    <col min="5128" max="5372" width="8.6640625" style="1"/>
    <col min="5373" max="5373" width="13.44140625" style="1" customWidth="1"/>
    <col min="5374" max="5374" width="48.44140625" style="1" customWidth="1"/>
    <col min="5375" max="5375" width="0" style="1" hidden="1" customWidth="1"/>
    <col min="5376" max="5376" width="10.44140625" style="1" bestFit="1" customWidth="1"/>
    <col min="5377" max="5377" width="14.44140625" style="1" customWidth="1"/>
    <col min="5378" max="5378" width="9.6640625" style="1" customWidth="1"/>
    <col min="5379" max="5379" width="17.88671875" style="1" customWidth="1"/>
    <col min="5380" max="5380" width="20.88671875" style="1" customWidth="1"/>
    <col min="5381" max="5381" width="19.44140625" style="1" customWidth="1"/>
    <col min="5382" max="5382" width="12.6640625" style="1" customWidth="1"/>
    <col min="5383" max="5383" width="22.109375" style="1" customWidth="1"/>
    <col min="5384" max="5628" width="8.6640625" style="1"/>
    <col min="5629" max="5629" width="13.44140625" style="1" customWidth="1"/>
    <col min="5630" max="5630" width="48.44140625" style="1" customWidth="1"/>
    <col min="5631" max="5631" width="0" style="1" hidden="1" customWidth="1"/>
    <col min="5632" max="5632" width="10.44140625" style="1" bestFit="1" customWidth="1"/>
    <col min="5633" max="5633" width="14.44140625" style="1" customWidth="1"/>
    <col min="5634" max="5634" width="9.6640625" style="1" customWidth="1"/>
    <col min="5635" max="5635" width="17.88671875" style="1" customWidth="1"/>
    <col min="5636" max="5636" width="20.88671875" style="1" customWidth="1"/>
    <col min="5637" max="5637" width="19.44140625" style="1" customWidth="1"/>
    <col min="5638" max="5638" width="12.6640625" style="1" customWidth="1"/>
    <col min="5639" max="5639" width="22.109375" style="1" customWidth="1"/>
    <col min="5640" max="5884" width="8.6640625" style="1"/>
    <col min="5885" max="5885" width="13.44140625" style="1" customWidth="1"/>
    <col min="5886" max="5886" width="48.44140625" style="1" customWidth="1"/>
    <col min="5887" max="5887" width="0" style="1" hidden="1" customWidth="1"/>
    <col min="5888" max="5888" width="10.44140625" style="1" bestFit="1" customWidth="1"/>
    <col min="5889" max="5889" width="14.44140625" style="1" customWidth="1"/>
    <col min="5890" max="5890" width="9.6640625" style="1" customWidth="1"/>
    <col min="5891" max="5891" width="17.88671875" style="1" customWidth="1"/>
    <col min="5892" max="5892" width="20.88671875" style="1" customWidth="1"/>
    <col min="5893" max="5893" width="19.44140625" style="1" customWidth="1"/>
    <col min="5894" max="5894" width="12.6640625" style="1" customWidth="1"/>
    <col min="5895" max="5895" width="22.109375" style="1" customWidth="1"/>
    <col min="5896" max="6140" width="8.6640625" style="1"/>
    <col min="6141" max="6141" width="13.44140625" style="1" customWidth="1"/>
    <col min="6142" max="6142" width="48.44140625" style="1" customWidth="1"/>
    <col min="6143" max="6143" width="0" style="1" hidden="1" customWidth="1"/>
    <col min="6144" max="6144" width="10.44140625" style="1" bestFit="1" customWidth="1"/>
    <col min="6145" max="6145" width="14.44140625" style="1" customWidth="1"/>
    <col min="6146" max="6146" width="9.6640625" style="1" customWidth="1"/>
    <col min="6147" max="6147" width="17.88671875" style="1" customWidth="1"/>
    <col min="6148" max="6148" width="20.88671875" style="1" customWidth="1"/>
    <col min="6149" max="6149" width="19.44140625" style="1" customWidth="1"/>
    <col min="6150" max="6150" width="12.6640625" style="1" customWidth="1"/>
    <col min="6151" max="6151" width="22.109375" style="1" customWidth="1"/>
    <col min="6152" max="6396" width="8.6640625" style="1"/>
    <col min="6397" max="6397" width="13.44140625" style="1" customWidth="1"/>
    <col min="6398" max="6398" width="48.44140625" style="1" customWidth="1"/>
    <col min="6399" max="6399" width="0" style="1" hidden="1" customWidth="1"/>
    <col min="6400" max="6400" width="10.44140625" style="1" bestFit="1" customWidth="1"/>
    <col min="6401" max="6401" width="14.44140625" style="1" customWidth="1"/>
    <col min="6402" max="6402" width="9.6640625" style="1" customWidth="1"/>
    <col min="6403" max="6403" width="17.88671875" style="1" customWidth="1"/>
    <col min="6404" max="6404" width="20.88671875" style="1" customWidth="1"/>
    <col min="6405" max="6405" width="19.44140625" style="1" customWidth="1"/>
    <col min="6406" max="6406" width="12.6640625" style="1" customWidth="1"/>
    <col min="6407" max="6407" width="22.109375" style="1" customWidth="1"/>
    <col min="6408" max="6652" width="8.6640625" style="1"/>
    <col min="6653" max="6653" width="13.44140625" style="1" customWidth="1"/>
    <col min="6654" max="6654" width="48.44140625" style="1" customWidth="1"/>
    <col min="6655" max="6655" width="0" style="1" hidden="1" customWidth="1"/>
    <col min="6656" max="6656" width="10.44140625" style="1" bestFit="1" customWidth="1"/>
    <col min="6657" max="6657" width="14.44140625" style="1" customWidth="1"/>
    <col min="6658" max="6658" width="9.6640625" style="1" customWidth="1"/>
    <col min="6659" max="6659" width="17.88671875" style="1" customWidth="1"/>
    <col min="6660" max="6660" width="20.88671875" style="1" customWidth="1"/>
    <col min="6661" max="6661" width="19.44140625" style="1" customWidth="1"/>
    <col min="6662" max="6662" width="12.6640625" style="1" customWidth="1"/>
    <col min="6663" max="6663" width="22.109375" style="1" customWidth="1"/>
    <col min="6664" max="6908" width="8.6640625" style="1"/>
    <col min="6909" max="6909" width="13.44140625" style="1" customWidth="1"/>
    <col min="6910" max="6910" width="48.44140625" style="1" customWidth="1"/>
    <col min="6911" max="6911" width="0" style="1" hidden="1" customWidth="1"/>
    <col min="6912" max="6912" width="10.44140625" style="1" bestFit="1" customWidth="1"/>
    <col min="6913" max="6913" width="14.44140625" style="1" customWidth="1"/>
    <col min="6914" max="6914" width="9.6640625" style="1" customWidth="1"/>
    <col min="6915" max="6915" width="17.88671875" style="1" customWidth="1"/>
    <col min="6916" max="6916" width="20.88671875" style="1" customWidth="1"/>
    <col min="6917" max="6917" width="19.44140625" style="1" customWidth="1"/>
    <col min="6918" max="6918" width="12.6640625" style="1" customWidth="1"/>
    <col min="6919" max="6919" width="22.109375" style="1" customWidth="1"/>
    <col min="6920" max="7164" width="8.6640625" style="1"/>
    <col min="7165" max="7165" width="13.44140625" style="1" customWidth="1"/>
    <col min="7166" max="7166" width="48.44140625" style="1" customWidth="1"/>
    <col min="7167" max="7167" width="0" style="1" hidden="1" customWidth="1"/>
    <col min="7168" max="7168" width="10.44140625" style="1" bestFit="1" customWidth="1"/>
    <col min="7169" max="7169" width="14.44140625" style="1" customWidth="1"/>
    <col min="7170" max="7170" width="9.6640625" style="1" customWidth="1"/>
    <col min="7171" max="7171" width="17.88671875" style="1" customWidth="1"/>
    <col min="7172" max="7172" width="20.88671875" style="1" customWidth="1"/>
    <col min="7173" max="7173" width="19.44140625" style="1" customWidth="1"/>
    <col min="7174" max="7174" width="12.6640625" style="1" customWidth="1"/>
    <col min="7175" max="7175" width="22.109375" style="1" customWidth="1"/>
    <col min="7176" max="7420" width="8.6640625" style="1"/>
    <col min="7421" max="7421" width="13.44140625" style="1" customWidth="1"/>
    <col min="7422" max="7422" width="48.44140625" style="1" customWidth="1"/>
    <col min="7423" max="7423" width="0" style="1" hidden="1" customWidth="1"/>
    <col min="7424" max="7424" width="10.44140625" style="1" bestFit="1" customWidth="1"/>
    <col min="7425" max="7425" width="14.44140625" style="1" customWidth="1"/>
    <col min="7426" max="7426" width="9.6640625" style="1" customWidth="1"/>
    <col min="7427" max="7427" width="17.88671875" style="1" customWidth="1"/>
    <col min="7428" max="7428" width="20.88671875" style="1" customWidth="1"/>
    <col min="7429" max="7429" width="19.44140625" style="1" customWidth="1"/>
    <col min="7430" max="7430" width="12.6640625" style="1" customWidth="1"/>
    <col min="7431" max="7431" width="22.109375" style="1" customWidth="1"/>
    <col min="7432" max="7676" width="8.6640625" style="1"/>
    <col min="7677" max="7677" width="13.44140625" style="1" customWidth="1"/>
    <col min="7678" max="7678" width="48.44140625" style="1" customWidth="1"/>
    <col min="7679" max="7679" width="0" style="1" hidden="1" customWidth="1"/>
    <col min="7680" max="7680" width="10.44140625" style="1" bestFit="1" customWidth="1"/>
    <col min="7681" max="7681" width="14.44140625" style="1" customWidth="1"/>
    <col min="7682" max="7682" width="9.6640625" style="1" customWidth="1"/>
    <col min="7683" max="7683" width="17.88671875" style="1" customWidth="1"/>
    <col min="7684" max="7684" width="20.88671875" style="1" customWidth="1"/>
    <col min="7685" max="7685" width="19.44140625" style="1" customWidth="1"/>
    <col min="7686" max="7686" width="12.6640625" style="1" customWidth="1"/>
    <col min="7687" max="7687" width="22.109375" style="1" customWidth="1"/>
    <col min="7688" max="7932" width="8.6640625" style="1"/>
    <col min="7933" max="7933" width="13.44140625" style="1" customWidth="1"/>
    <col min="7934" max="7934" width="48.44140625" style="1" customWidth="1"/>
    <col min="7935" max="7935" width="0" style="1" hidden="1" customWidth="1"/>
    <col min="7936" max="7936" width="10.44140625" style="1" bestFit="1" customWidth="1"/>
    <col min="7937" max="7937" width="14.44140625" style="1" customWidth="1"/>
    <col min="7938" max="7938" width="9.6640625" style="1" customWidth="1"/>
    <col min="7939" max="7939" width="17.88671875" style="1" customWidth="1"/>
    <col min="7940" max="7940" width="20.88671875" style="1" customWidth="1"/>
    <col min="7941" max="7941" width="19.44140625" style="1" customWidth="1"/>
    <col min="7942" max="7942" width="12.6640625" style="1" customWidth="1"/>
    <col min="7943" max="7943" width="22.109375" style="1" customWidth="1"/>
    <col min="7944" max="8188" width="8.6640625" style="1"/>
    <col min="8189" max="8189" width="13.44140625" style="1" customWidth="1"/>
    <col min="8190" max="8190" width="48.44140625" style="1" customWidth="1"/>
    <col min="8191" max="8191" width="0" style="1" hidden="1" customWidth="1"/>
    <col min="8192" max="8192" width="10.44140625" style="1" bestFit="1" customWidth="1"/>
    <col min="8193" max="8193" width="14.44140625" style="1" customWidth="1"/>
    <col min="8194" max="8194" width="9.6640625" style="1" customWidth="1"/>
    <col min="8195" max="8195" width="17.88671875" style="1" customWidth="1"/>
    <col min="8196" max="8196" width="20.88671875" style="1" customWidth="1"/>
    <col min="8197" max="8197" width="19.44140625" style="1" customWidth="1"/>
    <col min="8198" max="8198" width="12.6640625" style="1" customWidth="1"/>
    <col min="8199" max="8199" width="22.109375" style="1" customWidth="1"/>
    <col min="8200" max="8444" width="8.6640625" style="1"/>
    <col min="8445" max="8445" width="13.44140625" style="1" customWidth="1"/>
    <col min="8446" max="8446" width="48.44140625" style="1" customWidth="1"/>
    <col min="8447" max="8447" width="0" style="1" hidden="1" customWidth="1"/>
    <col min="8448" max="8448" width="10.44140625" style="1" bestFit="1" customWidth="1"/>
    <col min="8449" max="8449" width="14.44140625" style="1" customWidth="1"/>
    <col min="8450" max="8450" width="9.6640625" style="1" customWidth="1"/>
    <col min="8451" max="8451" width="17.88671875" style="1" customWidth="1"/>
    <col min="8452" max="8452" width="20.88671875" style="1" customWidth="1"/>
    <col min="8453" max="8453" width="19.44140625" style="1" customWidth="1"/>
    <col min="8454" max="8454" width="12.6640625" style="1" customWidth="1"/>
    <col min="8455" max="8455" width="22.109375" style="1" customWidth="1"/>
    <col min="8456" max="8700" width="8.6640625" style="1"/>
    <col min="8701" max="8701" width="13.44140625" style="1" customWidth="1"/>
    <col min="8702" max="8702" width="48.44140625" style="1" customWidth="1"/>
    <col min="8703" max="8703" width="0" style="1" hidden="1" customWidth="1"/>
    <col min="8704" max="8704" width="10.44140625" style="1" bestFit="1" customWidth="1"/>
    <col min="8705" max="8705" width="14.44140625" style="1" customWidth="1"/>
    <col min="8706" max="8706" width="9.6640625" style="1" customWidth="1"/>
    <col min="8707" max="8707" width="17.88671875" style="1" customWidth="1"/>
    <col min="8708" max="8708" width="20.88671875" style="1" customWidth="1"/>
    <col min="8709" max="8709" width="19.44140625" style="1" customWidth="1"/>
    <col min="8710" max="8710" width="12.6640625" style="1" customWidth="1"/>
    <col min="8711" max="8711" width="22.109375" style="1" customWidth="1"/>
    <col min="8712" max="8956" width="8.6640625" style="1"/>
    <col min="8957" max="8957" width="13.44140625" style="1" customWidth="1"/>
    <col min="8958" max="8958" width="48.44140625" style="1" customWidth="1"/>
    <col min="8959" max="8959" width="0" style="1" hidden="1" customWidth="1"/>
    <col min="8960" max="8960" width="10.44140625" style="1" bestFit="1" customWidth="1"/>
    <col min="8961" max="8961" width="14.44140625" style="1" customWidth="1"/>
    <col min="8962" max="8962" width="9.6640625" style="1" customWidth="1"/>
    <col min="8963" max="8963" width="17.88671875" style="1" customWidth="1"/>
    <col min="8964" max="8964" width="20.88671875" style="1" customWidth="1"/>
    <col min="8965" max="8965" width="19.44140625" style="1" customWidth="1"/>
    <col min="8966" max="8966" width="12.6640625" style="1" customWidth="1"/>
    <col min="8967" max="8967" width="22.109375" style="1" customWidth="1"/>
    <col min="8968" max="9212" width="8.6640625" style="1"/>
    <col min="9213" max="9213" width="13.44140625" style="1" customWidth="1"/>
    <col min="9214" max="9214" width="48.44140625" style="1" customWidth="1"/>
    <col min="9215" max="9215" width="0" style="1" hidden="1" customWidth="1"/>
    <col min="9216" max="9216" width="10.44140625" style="1" bestFit="1" customWidth="1"/>
    <col min="9217" max="9217" width="14.44140625" style="1" customWidth="1"/>
    <col min="9218" max="9218" width="9.6640625" style="1" customWidth="1"/>
    <col min="9219" max="9219" width="17.88671875" style="1" customWidth="1"/>
    <col min="9220" max="9220" width="20.88671875" style="1" customWidth="1"/>
    <col min="9221" max="9221" width="19.44140625" style="1" customWidth="1"/>
    <col min="9222" max="9222" width="12.6640625" style="1" customWidth="1"/>
    <col min="9223" max="9223" width="22.109375" style="1" customWidth="1"/>
    <col min="9224" max="9468" width="8.6640625" style="1"/>
    <col min="9469" max="9469" width="13.44140625" style="1" customWidth="1"/>
    <col min="9470" max="9470" width="48.44140625" style="1" customWidth="1"/>
    <col min="9471" max="9471" width="0" style="1" hidden="1" customWidth="1"/>
    <col min="9472" max="9472" width="10.44140625" style="1" bestFit="1" customWidth="1"/>
    <col min="9473" max="9473" width="14.44140625" style="1" customWidth="1"/>
    <col min="9474" max="9474" width="9.6640625" style="1" customWidth="1"/>
    <col min="9475" max="9475" width="17.88671875" style="1" customWidth="1"/>
    <col min="9476" max="9476" width="20.88671875" style="1" customWidth="1"/>
    <col min="9477" max="9477" width="19.44140625" style="1" customWidth="1"/>
    <col min="9478" max="9478" width="12.6640625" style="1" customWidth="1"/>
    <col min="9479" max="9479" width="22.109375" style="1" customWidth="1"/>
    <col min="9480" max="9724" width="8.6640625" style="1"/>
    <col min="9725" max="9725" width="13.44140625" style="1" customWidth="1"/>
    <col min="9726" max="9726" width="48.44140625" style="1" customWidth="1"/>
    <col min="9727" max="9727" width="0" style="1" hidden="1" customWidth="1"/>
    <col min="9728" max="9728" width="10.44140625" style="1" bestFit="1" customWidth="1"/>
    <col min="9729" max="9729" width="14.44140625" style="1" customWidth="1"/>
    <col min="9730" max="9730" width="9.6640625" style="1" customWidth="1"/>
    <col min="9731" max="9731" width="17.88671875" style="1" customWidth="1"/>
    <col min="9732" max="9732" width="20.88671875" style="1" customWidth="1"/>
    <col min="9733" max="9733" width="19.44140625" style="1" customWidth="1"/>
    <col min="9734" max="9734" width="12.6640625" style="1" customWidth="1"/>
    <col min="9735" max="9735" width="22.109375" style="1" customWidth="1"/>
    <col min="9736" max="9980" width="8.6640625" style="1"/>
    <col min="9981" max="9981" width="13.44140625" style="1" customWidth="1"/>
    <col min="9982" max="9982" width="48.44140625" style="1" customWidth="1"/>
    <col min="9983" max="9983" width="0" style="1" hidden="1" customWidth="1"/>
    <col min="9984" max="9984" width="10.44140625" style="1" bestFit="1" customWidth="1"/>
    <col min="9985" max="9985" width="14.44140625" style="1" customWidth="1"/>
    <col min="9986" max="9986" width="9.6640625" style="1" customWidth="1"/>
    <col min="9987" max="9987" width="17.88671875" style="1" customWidth="1"/>
    <col min="9988" max="9988" width="20.88671875" style="1" customWidth="1"/>
    <col min="9989" max="9989" width="19.44140625" style="1" customWidth="1"/>
    <col min="9990" max="9990" width="12.6640625" style="1" customWidth="1"/>
    <col min="9991" max="9991" width="22.109375" style="1" customWidth="1"/>
    <col min="9992" max="10236" width="8.6640625" style="1"/>
    <col min="10237" max="10237" width="13.44140625" style="1" customWidth="1"/>
    <col min="10238" max="10238" width="48.44140625" style="1" customWidth="1"/>
    <col min="10239" max="10239" width="0" style="1" hidden="1" customWidth="1"/>
    <col min="10240" max="10240" width="10.44140625" style="1" bestFit="1" customWidth="1"/>
    <col min="10241" max="10241" width="14.44140625" style="1" customWidth="1"/>
    <col min="10242" max="10242" width="9.6640625" style="1" customWidth="1"/>
    <col min="10243" max="10243" width="17.88671875" style="1" customWidth="1"/>
    <col min="10244" max="10244" width="20.88671875" style="1" customWidth="1"/>
    <col min="10245" max="10245" width="19.44140625" style="1" customWidth="1"/>
    <col min="10246" max="10246" width="12.6640625" style="1" customWidth="1"/>
    <col min="10247" max="10247" width="22.109375" style="1" customWidth="1"/>
    <col min="10248" max="10492" width="8.6640625" style="1"/>
    <col min="10493" max="10493" width="13.44140625" style="1" customWidth="1"/>
    <col min="10494" max="10494" width="48.44140625" style="1" customWidth="1"/>
    <col min="10495" max="10495" width="0" style="1" hidden="1" customWidth="1"/>
    <col min="10496" max="10496" width="10.44140625" style="1" bestFit="1" customWidth="1"/>
    <col min="10497" max="10497" width="14.44140625" style="1" customWidth="1"/>
    <col min="10498" max="10498" width="9.6640625" style="1" customWidth="1"/>
    <col min="10499" max="10499" width="17.88671875" style="1" customWidth="1"/>
    <col min="10500" max="10500" width="20.88671875" style="1" customWidth="1"/>
    <col min="10501" max="10501" width="19.44140625" style="1" customWidth="1"/>
    <col min="10502" max="10502" width="12.6640625" style="1" customWidth="1"/>
    <col min="10503" max="10503" width="22.109375" style="1" customWidth="1"/>
    <col min="10504" max="10748" width="8.6640625" style="1"/>
    <col min="10749" max="10749" width="13.44140625" style="1" customWidth="1"/>
    <col min="10750" max="10750" width="48.44140625" style="1" customWidth="1"/>
    <col min="10751" max="10751" width="0" style="1" hidden="1" customWidth="1"/>
    <col min="10752" max="10752" width="10.44140625" style="1" bestFit="1" customWidth="1"/>
    <col min="10753" max="10753" width="14.44140625" style="1" customWidth="1"/>
    <col min="10754" max="10754" width="9.6640625" style="1" customWidth="1"/>
    <col min="10755" max="10755" width="17.88671875" style="1" customWidth="1"/>
    <col min="10756" max="10756" width="20.88671875" style="1" customWidth="1"/>
    <col min="10757" max="10757" width="19.44140625" style="1" customWidth="1"/>
    <col min="10758" max="10758" width="12.6640625" style="1" customWidth="1"/>
    <col min="10759" max="10759" width="22.109375" style="1" customWidth="1"/>
    <col min="10760" max="11004" width="8.6640625" style="1"/>
    <col min="11005" max="11005" width="13.44140625" style="1" customWidth="1"/>
    <col min="11006" max="11006" width="48.44140625" style="1" customWidth="1"/>
    <col min="11007" max="11007" width="0" style="1" hidden="1" customWidth="1"/>
    <col min="11008" max="11008" width="10.44140625" style="1" bestFit="1" customWidth="1"/>
    <col min="11009" max="11009" width="14.44140625" style="1" customWidth="1"/>
    <col min="11010" max="11010" width="9.6640625" style="1" customWidth="1"/>
    <col min="11011" max="11011" width="17.88671875" style="1" customWidth="1"/>
    <col min="11012" max="11012" width="20.88671875" style="1" customWidth="1"/>
    <col min="11013" max="11013" width="19.44140625" style="1" customWidth="1"/>
    <col min="11014" max="11014" width="12.6640625" style="1" customWidth="1"/>
    <col min="11015" max="11015" width="22.109375" style="1" customWidth="1"/>
    <col min="11016" max="11260" width="8.6640625" style="1"/>
    <col min="11261" max="11261" width="13.44140625" style="1" customWidth="1"/>
    <col min="11262" max="11262" width="48.44140625" style="1" customWidth="1"/>
    <col min="11263" max="11263" width="0" style="1" hidden="1" customWidth="1"/>
    <col min="11264" max="11264" width="10.44140625" style="1" bestFit="1" customWidth="1"/>
    <col min="11265" max="11265" width="14.44140625" style="1" customWidth="1"/>
    <col min="11266" max="11266" width="9.6640625" style="1" customWidth="1"/>
    <col min="11267" max="11267" width="17.88671875" style="1" customWidth="1"/>
    <col min="11268" max="11268" width="20.88671875" style="1" customWidth="1"/>
    <col min="11269" max="11269" width="19.44140625" style="1" customWidth="1"/>
    <col min="11270" max="11270" width="12.6640625" style="1" customWidth="1"/>
    <col min="11271" max="11271" width="22.109375" style="1" customWidth="1"/>
    <col min="11272" max="11516" width="8.6640625" style="1"/>
    <col min="11517" max="11517" width="13.44140625" style="1" customWidth="1"/>
    <col min="11518" max="11518" width="48.44140625" style="1" customWidth="1"/>
    <col min="11519" max="11519" width="0" style="1" hidden="1" customWidth="1"/>
    <col min="11520" max="11520" width="10.44140625" style="1" bestFit="1" customWidth="1"/>
    <col min="11521" max="11521" width="14.44140625" style="1" customWidth="1"/>
    <col min="11522" max="11522" width="9.6640625" style="1" customWidth="1"/>
    <col min="11523" max="11523" width="17.88671875" style="1" customWidth="1"/>
    <col min="11524" max="11524" width="20.88671875" style="1" customWidth="1"/>
    <col min="11525" max="11525" width="19.44140625" style="1" customWidth="1"/>
    <col min="11526" max="11526" width="12.6640625" style="1" customWidth="1"/>
    <col min="11527" max="11527" width="22.109375" style="1" customWidth="1"/>
    <col min="11528" max="11772" width="8.6640625" style="1"/>
    <col min="11773" max="11773" width="13.44140625" style="1" customWidth="1"/>
    <col min="11774" max="11774" width="48.44140625" style="1" customWidth="1"/>
    <col min="11775" max="11775" width="0" style="1" hidden="1" customWidth="1"/>
    <col min="11776" max="11776" width="10.44140625" style="1" bestFit="1" customWidth="1"/>
    <col min="11777" max="11777" width="14.44140625" style="1" customWidth="1"/>
    <col min="11778" max="11778" width="9.6640625" style="1" customWidth="1"/>
    <col min="11779" max="11779" width="17.88671875" style="1" customWidth="1"/>
    <col min="11780" max="11780" width="20.88671875" style="1" customWidth="1"/>
    <col min="11781" max="11781" width="19.44140625" style="1" customWidth="1"/>
    <col min="11782" max="11782" width="12.6640625" style="1" customWidth="1"/>
    <col min="11783" max="11783" width="22.109375" style="1" customWidth="1"/>
    <col min="11784" max="12028" width="8.6640625" style="1"/>
    <col min="12029" max="12029" width="13.44140625" style="1" customWidth="1"/>
    <col min="12030" max="12030" width="48.44140625" style="1" customWidth="1"/>
    <col min="12031" max="12031" width="0" style="1" hidden="1" customWidth="1"/>
    <col min="12032" max="12032" width="10.44140625" style="1" bestFit="1" customWidth="1"/>
    <col min="12033" max="12033" width="14.44140625" style="1" customWidth="1"/>
    <col min="12034" max="12034" width="9.6640625" style="1" customWidth="1"/>
    <col min="12035" max="12035" width="17.88671875" style="1" customWidth="1"/>
    <col min="12036" max="12036" width="20.88671875" style="1" customWidth="1"/>
    <col min="12037" max="12037" width="19.44140625" style="1" customWidth="1"/>
    <col min="12038" max="12038" width="12.6640625" style="1" customWidth="1"/>
    <col min="12039" max="12039" width="22.109375" style="1" customWidth="1"/>
    <col min="12040" max="12284" width="8.6640625" style="1"/>
    <col min="12285" max="12285" width="13.44140625" style="1" customWidth="1"/>
    <col min="12286" max="12286" width="48.44140625" style="1" customWidth="1"/>
    <col min="12287" max="12287" width="0" style="1" hidden="1" customWidth="1"/>
    <col min="12288" max="12288" width="10.44140625" style="1" bestFit="1" customWidth="1"/>
    <col min="12289" max="12289" width="14.44140625" style="1" customWidth="1"/>
    <col min="12290" max="12290" width="9.6640625" style="1" customWidth="1"/>
    <col min="12291" max="12291" width="17.88671875" style="1" customWidth="1"/>
    <col min="12292" max="12292" width="20.88671875" style="1" customWidth="1"/>
    <col min="12293" max="12293" width="19.44140625" style="1" customWidth="1"/>
    <col min="12294" max="12294" width="12.6640625" style="1" customWidth="1"/>
    <col min="12295" max="12295" width="22.109375" style="1" customWidth="1"/>
    <col min="12296" max="12540" width="8.6640625" style="1"/>
    <col min="12541" max="12541" width="13.44140625" style="1" customWidth="1"/>
    <col min="12542" max="12542" width="48.44140625" style="1" customWidth="1"/>
    <col min="12543" max="12543" width="0" style="1" hidden="1" customWidth="1"/>
    <col min="12544" max="12544" width="10.44140625" style="1" bestFit="1" customWidth="1"/>
    <col min="12545" max="12545" width="14.44140625" style="1" customWidth="1"/>
    <col min="12546" max="12546" width="9.6640625" style="1" customWidth="1"/>
    <col min="12547" max="12547" width="17.88671875" style="1" customWidth="1"/>
    <col min="12548" max="12548" width="20.88671875" style="1" customWidth="1"/>
    <col min="12549" max="12549" width="19.44140625" style="1" customWidth="1"/>
    <col min="12550" max="12550" width="12.6640625" style="1" customWidth="1"/>
    <col min="12551" max="12551" width="22.109375" style="1" customWidth="1"/>
    <col min="12552" max="12796" width="8.6640625" style="1"/>
    <col min="12797" max="12797" width="13.44140625" style="1" customWidth="1"/>
    <col min="12798" max="12798" width="48.44140625" style="1" customWidth="1"/>
    <col min="12799" max="12799" width="0" style="1" hidden="1" customWidth="1"/>
    <col min="12800" max="12800" width="10.44140625" style="1" bestFit="1" customWidth="1"/>
    <col min="12801" max="12801" width="14.44140625" style="1" customWidth="1"/>
    <col min="12802" max="12802" width="9.6640625" style="1" customWidth="1"/>
    <col min="12803" max="12803" width="17.88671875" style="1" customWidth="1"/>
    <col min="12804" max="12804" width="20.88671875" style="1" customWidth="1"/>
    <col min="12805" max="12805" width="19.44140625" style="1" customWidth="1"/>
    <col min="12806" max="12806" width="12.6640625" style="1" customWidth="1"/>
    <col min="12807" max="12807" width="22.109375" style="1" customWidth="1"/>
    <col min="12808" max="13052" width="8.6640625" style="1"/>
    <col min="13053" max="13053" width="13.44140625" style="1" customWidth="1"/>
    <col min="13054" max="13054" width="48.44140625" style="1" customWidth="1"/>
    <col min="13055" max="13055" width="0" style="1" hidden="1" customWidth="1"/>
    <col min="13056" max="13056" width="10.44140625" style="1" bestFit="1" customWidth="1"/>
    <col min="13057" max="13057" width="14.44140625" style="1" customWidth="1"/>
    <col min="13058" max="13058" width="9.6640625" style="1" customWidth="1"/>
    <col min="13059" max="13059" width="17.88671875" style="1" customWidth="1"/>
    <col min="13060" max="13060" width="20.88671875" style="1" customWidth="1"/>
    <col min="13061" max="13061" width="19.44140625" style="1" customWidth="1"/>
    <col min="13062" max="13062" width="12.6640625" style="1" customWidth="1"/>
    <col min="13063" max="13063" width="22.109375" style="1" customWidth="1"/>
    <col min="13064" max="13308" width="8.6640625" style="1"/>
    <col min="13309" max="13309" width="13.44140625" style="1" customWidth="1"/>
    <col min="13310" max="13310" width="48.44140625" style="1" customWidth="1"/>
    <col min="13311" max="13311" width="0" style="1" hidden="1" customWidth="1"/>
    <col min="13312" max="13312" width="10.44140625" style="1" bestFit="1" customWidth="1"/>
    <col min="13313" max="13313" width="14.44140625" style="1" customWidth="1"/>
    <col min="13314" max="13314" width="9.6640625" style="1" customWidth="1"/>
    <col min="13315" max="13315" width="17.88671875" style="1" customWidth="1"/>
    <col min="13316" max="13316" width="20.88671875" style="1" customWidth="1"/>
    <col min="13317" max="13317" width="19.44140625" style="1" customWidth="1"/>
    <col min="13318" max="13318" width="12.6640625" style="1" customWidth="1"/>
    <col min="13319" max="13319" width="22.109375" style="1" customWidth="1"/>
    <col min="13320" max="13564" width="8.6640625" style="1"/>
    <col min="13565" max="13565" width="13.44140625" style="1" customWidth="1"/>
    <col min="13566" max="13566" width="48.44140625" style="1" customWidth="1"/>
    <col min="13567" max="13567" width="0" style="1" hidden="1" customWidth="1"/>
    <col min="13568" max="13568" width="10.44140625" style="1" bestFit="1" customWidth="1"/>
    <col min="13569" max="13569" width="14.44140625" style="1" customWidth="1"/>
    <col min="13570" max="13570" width="9.6640625" style="1" customWidth="1"/>
    <col min="13571" max="13571" width="17.88671875" style="1" customWidth="1"/>
    <col min="13572" max="13572" width="20.88671875" style="1" customWidth="1"/>
    <col min="13573" max="13573" width="19.44140625" style="1" customWidth="1"/>
    <col min="13574" max="13574" width="12.6640625" style="1" customWidth="1"/>
    <col min="13575" max="13575" width="22.109375" style="1" customWidth="1"/>
    <col min="13576" max="13820" width="8.6640625" style="1"/>
    <col min="13821" max="13821" width="13.44140625" style="1" customWidth="1"/>
    <col min="13822" max="13822" width="48.44140625" style="1" customWidth="1"/>
    <col min="13823" max="13823" width="0" style="1" hidden="1" customWidth="1"/>
    <col min="13824" max="13824" width="10.44140625" style="1" bestFit="1" customWidth="1"/>
    <col min="13825" max="13825" width="14.44140625" style="1" customWidth="1"/>
    <col min="13826" max="13826" width="9.6640625" style="1" customWidth="1"/>
    <col min="13827" max="13827" width="17.88671875" style="1" customWidth="1"/>
    <col min="13828" max="13828" width="20.88671875" style="1" customWidth="1"/>
    <col min="13829" max="13829" width="19.44140625" style="1" customWidth="1"/>
    <col min="13830" max="13830" width="12.6640625" style="1" customWidth="1"/>
    <col min="13831" max="13831" width="22.109375" style="1" customWidth="1"/>
    <col min="13832" max="14076" width="8.6640625" style="1"/>
    <col min="14077" max="14077" width="13.44140625" style="1" customWidth="1"/>
    <col min="14078" max="14078" width="48.44140625" style="1" customWidth="1"/>
    <col min="14079" max="14079" width="0" style="1" hidden="1" customWidth="1"/>
    <col min="14080" max="14080" width="10.44140625" style="1" bestFit="1" customWidth="1"/>
    <col min="14081" max="14081" width="14.44140625" style="1" customWidth="1"/>
    <col min="14082" max="14082" width="9.6640625" style="1" customWidth="1"/>
    <col min="14083" max="14083" width="17.88671875" style="1" customWidth="1"/>
    <col min="14084" max="14084" width="20.88671875" style="1" customWidth="1"/>
    <col min="14085" max="14085" width="19.44140625" style="1" customWidth="1"/>
    <col min="14086" max="14086" width="12.6640625" style="1" customWidth="1"/>
    <col min="14087" max="14087" width="22.109375" style="1" customWidth="1"/>
    <col min="14088" max="14332" width="8.6640625" style="1"/>
    <col min="14333" max="14333" width="13.44140625" style="1" customWidth="1"/>
    <col min="14334" max="14334" width="48.44140625" style="1" customWidth="1"/>
    <col min="14335" max="14335" width="0" style="1" hidden="1" customWidth="1"/>
    <col min="14336" max="14336" width="10.44140625" style="1" bestFit="1" customWidth="1"/>
    <col min="14337" max="14337" width="14.44140625" style="1" customWidth="1"/>
    <col min="14338" max="14338" width="9.6640625" style="1" customWidth="1"/>
    <col min="14339" max="14339" width="17.88671875" style="1" customWidth="1"/>
    <col min="14340" max="14340" width="20.88671875" style="1" customWidth="1"/>
    <col min="14341" max="14341" width="19.44140625" style="1" customWidth="1"/>
    <col min="14342" max="14342" width="12.6640625" style="1" customWidth="1"/>
    <col min="14343" max="14343" width="22.109375" style="1" customWidth="1"/>
    <col min="14344" max="14588" width="8.6640625" style="1"/>
    <col min="14589" max="14589" width="13.44140625" style="1" customWidth="1"/>
    <col min="14590" max="14590" width="48.44140625" style="1" customWidth="1"/>
    <col min="14591" max="14591" width="0" style="1" hidden="1" customWidth="1"/>
    <col min="14592" max="14592" width="10.44140625" style="1" bestFit="1" customWidth="1"/>
    <col min="14593" max="14593" width="14.44140625" style="1" customWidth="1"/>
    <col min="14594" max="14594" width="9.6640625" style="1" customWidth="1"/>
    <col min="14595" max="14595" width="17.88671875" style="1" customWidth="1"/>
    <col min="14596" max="14596" width="20.88671875" style="1" customWidth="1"/>
    <col min="14597" max="14597" width="19.44140625" style="1" customWidth="1"/>
    <col min="14598" max="14598" width="12.6640625" style="1" customWidth="1"/>
    <col min="14599" max="14599" width="22.109375" style="1" customWidth="1"/>
    <col min="14600" max="14844" width="8.6640625" style="1"/>
    <col min="14845" max="14845" width="13.44140625" style="1" customWidth="1"/>
    <col min="14846" max="14846" width="48.44140625" style="1" customWidth="1"/>
    <col min="14847" max="14847" width="0" style="1" hidden="1" customWidth="1"/>
    <col min="14848" max="14848" width="10.44140625" style="1" bestFit="1" customWidth="1"/>
    <col min="14849" max="14849" width="14.44140625" style="1" customWidth="1"/>
    <col min="14850" max="14850" width="9.6640625" style="1" customWidth="1"/>
    <col min="14851" max="14851" width="17.88671875" style="1" customWidth="1"/>
    <col min="14852" max="14852" width="20.88671875" style="1" customWidth="1"/>
    <col min="14853" max="14853" width="19.44140625" style="1" customWidth="1"/>
    <col min="14854" max="14854" width="12.6640625" style="1" customWidth="1"/>
    <col min="14855" max="14855" width="22.109375" style="1" customWidth="1"/>
    <col min="14856" max="15100" width="8.6640625" style="1"/>
    <col min="15101" max="15101" width="13.44140625" style="1" customWidth="1"/>
    <col min="15102" max="15102" width="48.44140625" style="1" customWidth="1"/>
    <col min="15103" max="15103" width="0" style="1" hidden="1" customWidth="1"/>
    <col min="15104" max="15104" width="10.44140625" style="1" bestFit="1" customWidth="1"/>
    <col min="15105" max="15105" width="14.44140625" style="1" customWidth="1"/>
    <col min="15106" max="15106" width="9.6640625" style="1" customWidth="1"/>
    <col min="15107" max="15107" width="17.88671875" style="1" customWidth="1"/>
    <col min="15108" max="15108" width="20.88671875" style="1" customWidth="1"/>
    <col min="15109" max="15109" width="19.44140625" style="1" customWidth="1"/>
    <col min="15110" max="15110" width="12.6640625" style="1" customWidth="1"/>
    <col min="15111" max="15111" width="22.109375" style="1" customWidth="1"/>
    <col min="15112" max="15356" width="8.6640625" style="1"/>
    <col min="15357" max="15357" width="13.44140625" style="1" customWidth="1"/>
    <col min="15358" max="15358" width="48.44140625" style="1" customWidth="1"/>
    <col min="15359" max="15359" width="0" style="1" hidden="1" customWidth="1"/>
    <col min="15360" max="15360" width="10.44140625" style="1" bestFit="1" customWidth="1"/>
    <col min="15361" max="15361" width="14.44140625" style="1" customWidth="1"/>
    <col min="15362" max="15362" width="9.6640625" style="1" customWidth="1"/>
    <col min="15363" max="15363" width="17.88671875" style="1" customWidth="1"/>
    <col min="15364" max="15364" width="20.88671875" style="1" customWidth="1"/>
    <col min="15365" max="15365" width="19.44140625" style="1" customWidth="1"/>
    <col min="15366" max="15366" width="12.6640625" style="1" customWidth="1"/>
    <col min="15367" max="15367" width="22.109375" style="1" customWidth="1"/>
    <col min="15368" max="15612" width="8.6640625" style="1"/>
    <col min="15613" max="15613" width="13.44140625" style="1" customWidth="1"/>
    <col min="15614" max="15614" width="48.44140625" style="1" customWidth="1"/>
    <col min="15615" max="15615" width="0" style="1" hidden="1" customWidth="1"/>
    <col min="15616" max="15616" width="10.44140625" style="1" bestFit="1" customWidth="1"/>
    <col min="15617" max="15617" width="14.44140625" style="1" customWidth="1"/>
    <col min="15618" max="15618" width="9.6640625" style="1" customWidth="1"/>
    <col min="15619" max="15619" width="17.88671875" style="1" customWidth="1"/>
    <col min="15620" max="15620" width="20.88671875" style="1" customWidth="1"/>
    <col min="15621" max="15621" width="19.44140625" style="1" customWidth="1"/>
    <col min="15622" max="15622" width="12.6640625" style="1" customWidth="1"/>
    <col min="15623" max="15623" width="22.109375" style="1" customWidth="1"/>
    <col min="15624" max="15868" width="8.6640625" style="1"/>
    <col min="15869" max="15869" width="13.44140625" style="1" customWidth="1"/>
    <col min="15870" max="15870" width="48.44140625" style="1" customWidth="1"/>
    <col min="15871" max="15871" width="0" style="1" hidden="1" customWidth="1"/>
    <col min="15872" max="15872" width="10.44140625" style="1" bestFit="1" customWidth="1"/>
    <col min="15873" max="15873" width="14.44140625" style="1" customWidth="1"/>
    <col min="15874" max="15874" width="9.6640625" style="1" customWidth="1"/>
    <col min="15875" max="15875" width="17.88671875" style="1" customWidth="1"/>
    <col min="15876" max="15876" width="20.88671875" style="1" customWidth="1"/>
    <col min="15877" max="15877" width="19.44140625" style="1" customWidth="1"/>
    <col min="15878" max="15878" width="12.6640625" style="1" customWidth="1"/>
    <col min="15879" max="15879" width="22.109375" style="1" customWidth="1"/>
    <col min="15880" max="16124" width="8.6640625" style="1"/>
    <col min="16125" max="16125" width="13.44140625" style="1" customWidth="1"/>
    <col min="16126" max="16126" width="48.44140625" style="1" customWidth="1"/>
    <col min="16127" max="16127" width="0" style="1" hidden="1" customWidth="1"/>
    <col min="16128" max="16128" width="10.44140625" style="1" bestFit="1" customWidth="1"/>
    <col min="16129" max="16129" width="14.44140625" style="1" customWidth="1"/>
    <col min="16130" max="16130" width="9.6640625" style="1" customWidth="1"/>
    <col min="16131" max="16131" width="17.88671875" style="1" customWidth="1"/>
    <col min="16132" max="16132" width="20.88671875" style="1" customWidth="1"/>
    <col min="16133" max="16133" width="19.44140625" style="1" customWidth="1"/>
    <col min="16134" max="16134" width="12.6640625" style="1" customWidth="1"/>
    <col min="16135" max="16135" width="22.109375" style="1" customWidth="1"/>
    <col min="16136" max="16384" width="8.6640625" style="1"/>
  </cols>
  <sheetData>
    <row r="1" spans="1:7" s="6" customFormat="1" ht="31.5" customHeight="1" x14ac:dyDescent="0.3">
      <c r="A1" s="212" t="s">
        <v>286</v>
      </c>
      <c r="B1" s="212"/>
      <c r="C1" s="212"/>
      <c r="D1" s="212"/>
      <c r="E1" s="212"/>
      <c r="F1" s="212"/>
      <c r="G1" s="212"/>
    </row>
    <row r="2" spans="1:7" s="69" customFormat="1" ht="19.5" customHeight="1" x14ac:dyDescent="0.3">
      <c r="A2" s="210"/>
      <c r="B2" s="210"/>
      <c r="C2" s="210"/>
      <c r="D2" s="210"/>
      <c r="E2" s="211"/>
      <c r="F2" s="67">
        <f t="shared" ref="F2:G2" si="0">SUM(F4:F111)</f>
        <v>11800</v>
      </c>
      <c r="G2" s="68">
        <f t="shared" si="0"/>
        <v>7200000000</v>
      </c>
    </row>
    <row r="3" spans="1:7" s="30" customFormat="1" ht="52.2" customHeight="1" x14ac:dyDescent="0.3">
      <c r="A3" s="87" t="s">
        <v>45</v>
      </c>
      <c r="B3" s="88" t="s">
        <v>46</v>
      </c>
      <c r="C3" s="88" t="s">
        <v>12</v>
      </c>
      <c r="D3" s="88" t="s">
        <v>47</v>
      </c>
      <c r="E3" s="88" t="s">
        <v>44</v>
      </c>
      <c r="F3" s="89" t="s">
        <v>48</v>
      </c>
      <c r="G3" s="94" t="s">
        <v>49</v>
      </c>
    </row>
    <row r="4" spans="1:7" x14ac:dyDescent="0.3">
      <c r="A4" s="70" t="s">
        <v>287</v>
      </c>
      <c r="B4" s="71" t="s">
        <v>288</v>
      </c>
      <c r="C4" s="72"/>
      <c r="D4" s="73" t="s">
        <v>50</v>
      </c>
      <c r="E4" s="72"/>
      <c r="F4" s="74"/>
      <c r="G4" s="74"/>
    </row>
    <row r="5" spans="1:7" x14ac:dyDescent="0.3">
      <c r="A5" s="70" t="s">
        <v>17</v>
      </c>
      <c r="B5" s="72" t="s">
        <v>289</v>
      </c>
      <c r="C5" s="72"/>
      <c r="D5" s="73" t="s">
        <v>50</v>
      </c>
      <c r="E5" s="72"/>
      <c r="F5" s="74"/>
      <c r="G5" s="74">
        <v>453623000</v>
      </c>
    </row>
    <row r="6" spans="1:7" x14ac:dyDescent="0.3">
      <c r="A6" s="75" t="s">
        <v>290</v>
      </c>
      <c r="B6" s="71" t="s">
        <v>291</v>
      </c>
      <c r="C6" s="72"/>
      <c r="D6" s="73" t="s">
        <v>50</v>
      </c>
      <c r="E6" s="72"/>
      <c r="F6" s="74"/>
      <c r="G6" s="74"/>
    </row>
    <row r="7" spans="1:7" ht="31.2" x14ac:dyDescent="0.3">
      <c r="A7" s="70" t="s">
        <v>18</v>
      </c>
      <c r="B7" s="72" t="s">
        <v>289</v>
      </c>
      <c r="C7" s="72" t="s">
        <v>87</v>
      </c>
      <c r="D7" s="73" t="s">
        <v>50</v>
      </c>
      <c r="E7" s="72"/>
      <c r="F7" s="74"/>
      <c r="G7" s="74">
        <v>1200000000</v>
      </c>
    </row>
    <row r="8" spans="1:7" ht="31.2" x14ac:dyDescent="0.3">
      <c r="A8" s="70" t="s">
        <v>52</v>
      </c>
      <c r="B8" s="72" t="s">
        <v>292</v>
      </c>
      <c r="C8" s="72" t="s">
        <v>293</v>
      </c>
      <c r="D8" s="73" t="s">
        <v>50</v>
      </c>
      <c r="E8" s="72"/>
      <c r="F8" s="74"/>
      <c r="G8" s="74"/>
    </row>
    <row r="9" spans="1:7" x14ac:dyDescent="0.3">
      <c r="A9" s="75" t="s">
        <v>294</v>
      </c>
      <c r="B9" s="71" t="s">
        <v>295</v>
      </c>
      <c r="C9" s="72"/>
      <c r="D9" s="73" t="s">
        <v>50</v>
      </c>
      <c r="E9" s="72"/>
      <c r="F9" s="74"/>
      <c r="G9" s="74"/>
    </row>
    <row r="10" spans="1:7" ht="78" x14ac:dyDescent="0.3">
      <c r="A10" s="70" t="s">
        <v>131</v>
      </c>
      <c r="B10" s="76" t="s">
        <v>296</v>
      </c>
      <c r="C10" s="72" t="s">
        <v>129</v>
      </c>
      <c r="D10" s="73" t="s">
        <v>50</v>
      </c>
      <c r="E10" s="72"/>
      <c r="F10" s="74"/>
      <c r="G10" s="74">
        <v>127116000</v>
      </c>
    </row>
    <row r="11" spans="1:7" ht="78" x14ac:dyDescent="0.3">
      <c r="A11" s="70" t="s">
        <v>83</v>
      </c>
      <c r="B11" s="76" t="s">
        <v>297</v>
      </c>
      <c r="C11" s="72" t="s">
        <v>81</v>
      </c>
      <c r="D11" s="73" t="s">
        <v>50</v>
      </c>
      <c r="E11" s="72"/>
      <c r="F11" s="74"/>
      <c r="G11" s="74">
        <v>122661000</v>
      </c>
    </row>
    <row r="12" spans="1:7" ht="78" x14ac:dyDescent="0.3">
      <c r="A12" s="70" t="s">
        <v>246</v>
      </c>
      <c r="B12" s="76" t="s">
        <v>298</v>
      </c>
      <c r="C12" s="72" t="s">
        <v>299</v>
      </c>
      <c r="D12" s="73" t="s">
        <v>50</v>
      </c>
      <c r="E12" s="72"/>
      <c r="F12" s="74"/>
      <c r="G12" s="74">
        <v>32000000</v>
      </c>
    </row>
    <row r="13" spans="1:7" x14ac:dyDescent="0.3">
      <c r="A13" s="70" t="s">
        <v>300</v>
      </c>
      <c r="B13" s="72" t="s">
        <v>301</v>
      </c>
      <c r="C13" s="72"/>
      <c r="D13" s="73" t="s">
        <v>50</v>
      </c>
      <c r="E13" s="72"/>
      <c r="F13" s="74"/>
      <c r="G13" s="74"/>
    </row>
    <row r="14" spans="1:7" x14ac:dyDescent="0.3">
      <c r="A14" s="75" t="s">
        <v>302</v>
      </c>
      <c r="B14" s="71" t="s">
        <v>19</v>
      </c>
      <c r="C14" s="72"/>
      <c r="D14" s="73" t="s">
        <v>50</v>
      </c>
      <c r="E14" s="72"/>
      <c r="F14" s="74"/>
      <c r="G14" s="74"/>
    </row>
    <row r="15" spans="1:7" x14ac:dyDescent="0.3">
      <c r="A15" s="70" t="s">
        <v>20</v>
      </c>
      <c r="B15" s="72" t="s">
        <v>303</v>
      </c>
      <c r="C15" s="72"/>
      <c r="D15" s="73" t="s">
        <v>50</v>
      </c>
      <c r="E15" s="72"/>
      <c r="F15" s="74"/>
      <c r="G15" s="74"/>
    </row>
    <row r="16" spans="1:7" x14ac:dyDescent="0.3">
      <c r="A16" s="70" t="s">
        <v>26</v>
      </c>
      <c r="B16" s="72" t="s">
        <v>304</v>
      </c>
      <c r="C16" s="72"/>
      <c r="D16" s="73" t="s">
        <v>50</v>
      </c>
      <c r="E16" s="72"/>
      <c r="F16" s="74"/>
      <c r="G16" s="74"/>
    </row>
    <row r="17" spans="1:7" x14ac:dyDescent="0.3">
      <c r="A17" s="75" t="s">
        <v>72</v>
      </c>
      <c r="B17" s="71" t="s">
        <v>305</v>
      </c>
      <c r="C17" s="72"/>
      <c r="D17" s="73" t="s">
        <v>50</v>
      </c>
      <c r="E17" s="72"/>
      <c r="F17" s="74"/>
      <c r="G17" s="74"/>
    </row>
    <row r="18" spans="1:7" x14ac:dyDescent="0.3">
      <c r="A18" s="70" t="s">
        <v>103</v>
      </c>
      <c r="B18" s="72" t="s">
        <v>306</v>
      </c>
      <c r="C18" s="72" t="s">
        <v>101</v>
      </c>
      <c r="D18" s="73" t="s">
        <v>50</v>
      </c>
      <c r="E18" s="72"/>
      <c r="F18" s="74"/>
      <c r="G18" s="74"/>
    </row>
    <row r="19" spans="1:7" x14ac:dyDescent="0.3">
      <c r="A19" s="70" t="s">
        <v>430</v>
      </c>
      <c r="B19" s="72" t="s">
        <v>431</v>
      </c>
      <c r="C19" s="72"/>
      <c r="D19" s="73" t="s">
        <v>50</v>
      </c>
      <c r="E19" s="72"/>
      <c r="F19" s="74"/>
      <c r="G19" s="74"/>
    </row>
    <row r="20" spans="1:7" x14ac:dyDescent="0.3">
      <c r="A20" s="75" t="s">
        <v>307</v>
      </c>
      <c r="B20" s="71" t="s">
        <v>308</v>
      </c>
      <c r="C20" s="72"/>
      <c r="D20" s="73" t="s">
        <v>50</v>
      </c>
      <c r="E20" s="72"/>
      <c r="F20" s="74"/>
      <c r="G20" s="74"/>
    </row>
    <row r="21" spans="1:7" x14ac:dyDescent="0.3">
      <c r="A21" s="70" t="s">
        <v>194</v>
      </c>
      <c r="B21" s="72" t="s">
        <v>309</v>
      </c>
      <c r="C21" s="72"/>
      <c r="D21" s="73" t="s">
        <v>50</v>
      </c>
      <c r="E21" s="77" t="s">
        <v>310</v>
      </c>
      <c r="F21" s="78">
        <v>2500</v>
      </c>
      <c r="G21" s="74">
        <v>156000000</v>
      </c>
    </row>
    <row r="22" spans="1:7" x14ac:dyDescent="0.3">
      <c r="A22" s="70" t="s">
        <v>169</v>
      </c>
      <c r="B22" s="72" t="s">
        <v>311</v>
      </c>
      <c r="C22" s="72"/>
      <c r="D22" s="73" t="s">
        <v>50</v>
      </c>
      <c r="E22" s="73" t="s">
        <v>310</v>
      </c>
      <c r="F22" s="78">
        <v>2000</v>
      </c>
      <c r="G22" s="74">
        <v>310000000</v>
      </c>
    </row>
    <row r="23" spans="1:7" s="79" customFormat="1" x14ac:dyDescent="0.3">
      <c r="A23" s="70" t="s">
        <v>178</v>
      </c>
      <c r="B23" s="72" t="s">
        <v>312</v>
      </c>
      <c r="C23" s="72"/>
      <c r="D23" s="73" t="s">
        <v>50</v>
      </c>
      <c r="E23" s="73" t="s">
        <v>313</v>
      </c>
      <c r="F23" s="78">
        <v>200</v>
      </c>
      <c r="G23" s="74">
        <v>5000000</v>
      </c>
    </row>
    <row r="24" spans="1:7" x14ac:dyDescent="0.3">
      <c r="A24" s="70" t="s">
        <v>180</v>
      </c>
      <c r="B24" s="72" t="s">
        <v>314</v>
      </c>
      <c r="C24" s="72"/>
      <c r="D24" s="73" t="s">
        <v>50</v>
      </c>
      <c r="E24" s="73" t="s">
        <v>310</v>
      </c>
      <c r="F24" s="78">
        <v>300</v>
      </c>
      <c r="G24" s="74">
        <v>6600000</v>
      </c>
    </row>
    <row r="25" spans="1:7" x14ac:dyDescent="0.3">
      <c r="A25" s="70" t="s">
        <v>182</v>
      </c>
      <c r="B25" s="72" t="s">
        <v>315</v>
      </c>
      <c r="C25" s="72"/>
      <c r="D25" s="73" t="s">
        <v>50</v>
      </c>
      <c r="E25" s="73" t="s">
        <v>316</v>
      </c>
      <c r="F25" s="78">
        <v>100</v>
      </c>
      <c r="G25" s="74">
        <v>3400000</v>
      </c>
    </row>
    <row r="26" spans="1:7" x14ac:dyDescent="0.3">
      <c r="A26" s="70" t="s">
        <v>184</v>
      </c>
      <c r="B26" s="72" t="s">
        <v>506</v>
      </c>
      <c r="C26" s="72"/>
      <c r="D26" s="73" t="s">
        <v>50</v>
      </c>
      <c r="E26" s="73" t="s">
        <v>316</v>
      </c>
      <c r="F26" s="78">
        <v>200</v>
      </c>
      <c r="G26" s="74">
        <v>8600000</v>
      </c>
    </row>
    <row r="27" spans="1:7" s="79" customFormat="1" x14ac:dyDescent="0.3">
      <c r="A27" s="75" t="s">
        <v>317</v>
      </c>
      <c r="B27" s="71" t="s">
        <v>318</v>
      </c>
      <c r="C27" s="72"/>
      <c r="D27" s="73" t="s">
        <v>50</v>
      </c>
      <c r="E27" s="72"/>
      <c r="F27" s="74"/>
      <c r="G27" s="74"/>
    </row>
    <row r="28" spans="1:7" s="79" customFormat="1" x14ac:dyDescent="0.3">
      <c r="A28" s="70" t="s">
        <v>158</v>
      </c>
      <c r="B28" s="72" t="s">
        <v>319</v>
      </c>
      <c r="C28" s="72"/>
      <c r="D28" s="73" t="s">
        <v>50</v>
      </c>
      <c r="E28" s="72"/>
      <c r="F28" s="74"/>
      <c r="G28" s="74"/>
    </row>
    <row r="29" spans="1:7" s="79" customFormat="1" x14ac:dyDescent="0.3">
      <c r="A29" s="75" t="s">
        <v>320</v>
      </c>
      <c r="B29" s="71" t="s">
        <v>321</v>
      </c>
      <c r="C29" s="72"/>
      <c r="D29" s="73" t="s">
        <v>50</v>
      </c>
      <c r="E29" s="72"/>
      <c r="F29" s="74"/>
      <c r="G29" s="74"/>
    </row>
    <row r="30" spans="1:7" x14ac:dyDescent="0.3">
      <c r="A30" s="70" t="s">
        <v>211</v>
      </c>
      <c r="B30" s="72" t="s">
        <v>322</v>
      </c>
      <c r="C30" s="72"/>
      <c r="D30" s="73" t="s">
        <v>50</v>
      </c>
      <c r="E30" s="72"/>
      <c r="F30" s="74"/>
      <c r="G30" s="74"/>
    </row>
    <row r="31" spans="1:7" x14ac:dyDescent="0.3">
      <c r="A31" s="70" t="s">
        <v>201</v>
      </c>
      <c r="B31" s="72" t="s">
        <v>323</v>
      </c>
      <c r="C31" s="72"/>
      <c r="D31" s="73" t="s">
        <v>50</v>
      </c>
      <c r="E31" s="72"/>
      <c r="F31" s="74"/>
      <c r="G31" s="74"/>
    </row>
    <row r="32" spans="1:7" x14ac:dyDescent="0.3">
      <c r="A32" s="75" t="s">
        <v>324</v>
      </c>
      <c r="B32" s="71" t="s">
        <v>325</v>
      </c>
      <c r="C32" s="72"/>
      <c r="D32" s="73" t="s">
        <v>50</v>
      </c>
      <c r="E32" s="72"/>
      <c r="F32" s="74"/>
      <c r="G32" s="74"/>
    </row>
    <row r="33" spans="1:7" x14ac:dyDescent="0.3">
      <c r="A33" s="70" t="s">
        <v>210</v>
      </c>
      <c r="B33" s="72" t="s">
        <v>326</v>
      </c>
      <c r="C33" s="72"/>
      <c r="D33" s="73" t="s">
        <v>50</v>
      </c>
      <c r="E33" s="73" t="s">
        <v>53</v>
      </c>
      <c r="F33" s="78">
        <v>3000</v>
      </c>
      <c r="G33" s="74">
        <v>360000000</v>
      </c>
    </row>
    <row r="34" spans="1:7" x14ac:dyDescent="0.3">
      <c r="A34" s="70" t="s">
        <v>200</v>
      </c>
      <c r="B34" s="72" t="s">
        <v>327</v>
      </c>
      <c r="C34" s="72"/>
      <c r="D34" s="73" t="s">
        <v>50</v>
      </c>
      <c r="E34" s="73" t="s">
        <v>53</v>
      </c>
      <c r="F34" s="78">
        <v>3500</v>
      </c>
      <c r="G34" s="74">
        <v>595000000</v>
      </c>
    </row>
    <row r="35" spans="1:7" x14ac:dyDescent="0.3">
      <c r="A35" s="75" t="s">
        <v>25</v>
      </c>
      <c r="B35" s="71" t="s">
        <v>328</v>
      </c>
      <c r="C35" s="72"/>
      <c r="D35" s="73" t="s">
        <v>50</v>
      </c>
      <c r="E35" s="72"/>
      <c r="F35" s="74"/>
      <c r="G35" s="74"/>
    </row>
    <row r="36" spans="1:7" x14ac:dyDescent="0.3">
      <c r="A36" s="70" t="s">
        <v>329</v>
      </c>
      <c r="B36" s="72" t="s">
        <v>330</v>
      </c>
      <c r="C36" s="72"/>
      <c r="D36" s="73" t="s">
        <v>50</v>
      </c>
      <c r="E36" s="72"/>
      <c r="F36" s="74"/>
      <c r="G36" s="74">
        <v>120000000</v>
      </c>
    </row>
    <row r="37" spans="1:7" x14ac:dyDescent="0.3">
      <c r="A37" s="70" t="s">
        <v>223</v>
      </c>
      <c r="B37" s="72" t="s">
        <v>331</v>
      </c>
      <c r="C37" s="72"/>
      <c r="D37" s="73" t="s">
        <v>50</v>
      </c>
      <c r="E37" s="72"/>
      <c r="F37" s="74"/>
      <c r="G37" s="74"/>
    </row>
    <row r="38" spans="1:7" x14ac:dyDescent="0.3">
      <c r="A38" s="70" t="s">
        <v>216</v>
      </c>
      <c r="B38" s="72" t="s">
        <v>332</v>
      </c>
      <c r="C38" s="72"/>
      <c r="D38" s="73" t="s">
        <v>50</v>
      </c>
      <c r="E38" s="72"/>
      <c r="F38" s="74"/>
      <c r="G38" s="74"/>
    </row>
    <row r="39" spans="1:7" x14ac:dyDescent="0.3">
      <c r="A39" s="75" t="s">
        <v>333</v>
      </c>
      <c r="B39" s="71" t="s">
        <v>334</v>
      </c>
      <c r="C39" s="72"/>
      <c r="D39" s="80" t="s">
        <v>54</v>
      </c>
      <c r="E39" s="72"/>
      <c r="F39" s="74"/>
      <c r="G39" s="74"/>
    </row>
    <row r="40" spans="1:7" x14ac:dyDescent="0.3">
      <c r="A40" s="70" t="s">
        <v>31</v>
      </c>
      <c r="B40" s="72" t="s">
        <v>335</v>
      </c>
      <c r="C40" s="72"/>
      <c r="D40" s="80" t="s">
        <v>54</v>
      </c>
      <c r="E40" s="72"/>
      <c r="F40" s="74"/>
      <c r="G40" s="74">
        <v>30000000</v>
      </c>
    </row>
    <row r="41" spans="1:7" x14ac:dyDescent="0.3">
      <c r="A41" s="75" t="s">
        <v>336</v>
      </c>
      <c r="B41" s="71" t="s">
        <v>337</v>
      </c>
      <c r="C41" s="72"/>
      <c r="D41" s="73" t="s">
        <v>50</v>
      </c>
      <c r="E41" s="72"/>
      <c r="F41" s="74"/>
      <c r="G41" s="74"/>
    </row>
    <row r="42" spans="1:7" s="81" customFormat="1" x14ac:dyDescent="0.3">
      <c r="A42" s="70" t="s">
        <v>163</v>
      </c>
      <c r="B42" s="72" t="s">
        <v>338</v>
      </c>
      <c r="C42" s="72"/>
      <c r="D42" s="73" t="s">
        <v>50</v>
      </c>
      <c r="E42" s="72"/>
      <c r="F42" s="74"/>
      <c r="G42" s="74"/>
    </row>
    <row r="43" spans="1:7" x14ac:dyDescent="0.3">
      <c r="A43" s="75" t="s">
        <v>339</v>
      </c>
      <c r="B43" s="71" t="s">
        <v>340</v>
      </c>
      <c r="C43" s="72"/>
      <c r="D43" s="73" t="s">
        <v>50</v>
      </c>
      <c r="E43" s="72"/>
      <c r="F43" s="74"/>
      <c r="G43" s="74"/>
    </row>
    <row r="44" spans="1:7" ht="31.2" x14ac:dyDescent="0.3">
      <c r="A44" s="70" t="s">
        <v>341</v>
      </c>
      <c r="B44" s="72" t="s">
        <v>342</v>
      </c>
      <c r="C44" s="72"/>
      <c r="D44" s="73" t="s">
        <v>50</v>
      </c>
      <c r="E44" s="73" t="s">
        <v>51</v>
      </c>
      <c r="F44" s="74"/>
      <c r="G44" s="74">
        <v>100000000</v>
      </c>
    </row>
    <row r="45" spans="1:7" x14ac:dyDescent="0.3">
      <c r="A45" s="75" t="s">
        <v>343</v>
      </c>
      <c r="B45" s="71" t="s">
        <v>344</v>
      </c>
      <c r="C45" s="72"/>
      <c r="D45" s="80" t="s">
        <v>54</v>
      </c>
      <c r="E45" s="72"/>
      <c r="F45" s="74"/>
      <c r="G45" s="74"/>
    </row>
    <row r="46" spans="1:7" ht="60" customHeight="1" x14ac:dyDescent="0.3">
      <c r="A46" s="70" t="s">
        <v>159</v>
      </c>
      <c r="B46" s="72" t="s">
        <v>345</v>
      </c>
      <c r="C46" s="72" t="s">
        <v>156</v>
      </c>
      <c r="D46" s="80" t="s">
        <v>54</v>
      </c>
      <c r="E46" s="72"/>
      <c r="F46" s="74"/>
      <c r="G46" s="74"/>
    </row>
    <row r="47" spans="1:7" ht="60" customHeight="1" x14ac:dyDescent="0.3">
      <c r="A47" s="70" t="s">
        <v>224</v>
      </c>
      <c r="B47" s="72" t="s">
        <v>346</v>
      </c>
      <c r="C47" s="72" t="s">
        <v>221</v>
      </c>
      <c r="D47" s="80" t="s">
        <v>54</v>
      </c>
      <c r="E47" s="72"/>
      <c r="F47" s="74"/>
      <c r="G47" s="74"/>
    </row>
    <row r="48" spans="1:7" ht="60" customHeight="1" x14ac:dyDescent="0.3">
      <c r="A48" s="70" t="s">
        <v>97</v>
      </c>
      <c r="B48" s="72" t="s">
        <v>347</v>
      </c>
      <c r="C48" s="72" t="s">
        <v>95</v>
      </c>
      <c r="D48" s="80" t="s">
        <v>54</v>
      </c>
      <c r="E48" s="72"/>
      <c r="F48" s="74"/>
      <c r="G48" s="74"/>
    </row>
    <row r="49" spans="1:7" ht="60" customHeight="1" x14ac:dyDescent="0.3">
      <c r="A49" s="70" t="s">
        <v>119</v>
      </c>
      <c r="B49" s="72" t="s">
        <v>348</v>
      </c>
      <c r="C49" s="72" t="s">
        <v>117</v>
      </c>
      <c r="D49" s="80" t="s">
        <v>54</v>
      </c>
      <c r="E49" s="72"/>
      <c r="F49" s="74"/>
      <c r="G49" s="74">
        <v>30000000</v>
      </c>
    </row>
    <row r="50" spans="1:7" ht="93.6" x14ac:dyDescent="0.3">
      <c r="A50" s="70" t="s">
        <v>170</v>
      </c>
      <c r="B50" s="72" t="s">
        <v>349</v>
      </c>
      <c r="C50" s="72" t="s">
        <v>167</v>
      </c>
      <c r="D50" s="80" t="s">
        <v>54</v>
      </c>
      <c r="E50" s="72"/>
      <c r="F50" s="74"/>
      <c r="G50" s="74">
        <v>150000000</v>
      </c>
    </row>
    <row r="51" spans="1:7" ht="93.6" x14ac:dyDescent="0.3">
      <c r="A51" s="70" t="s">
        <v>350</v>
      </c>
      <c r="B51" s="72" t="s">
        <v>351</v>
      </c>
      <c r="C51" s="72" t="s">
        <v>143</v>
      </c>
      <c r="D51" s="80" t="s">
        <v>54</v>
      </c>
      <c r="E51" s="72"/>
      <c r="F51" s="74"/>
      <c r="G51" s="74"/>
    </row>
    <row r="52" spans="1:7" ht="93.6" x14ac:dyDescent="0.3">
      <c r="A52" s="70" t="s">
        <v>352</v>
      </c>
      <c r="B52" s="72" t="s">
        <v>353</v>
      </c>
      <c r="C52" s="72" t="s">
        <v>137</v>
      </c>
      <c r="D52" s="80" t="s">
        <v>54</v>
      </c>
      <c r="E52" s="72"/>
      <c r="F52" s="74"/>
      <c r="G52" s="74"/>
    </row>
    <row r="53" spans="1:7" ht="78" x14ac:dyDescent="0.3">
      <c r="A53" s="70" t="s">
        <v>354</v>
      </c>
      <c r="B53" s="72" t="s">
        <v>355</v>
      </c>
      <c r="C53" s="72" t="s">
        <v>151</v>
      </c>
      <c r="D53" s="80" t="s">
        <v>54</v>
      </c>
      <c r="E53" s="72"/>
      <c r="F53" s="74"/>
      <c r="G53" s="74"/>
    </row>
    <row r="54" spans="1:7" ht="93.6" x14ac:dyDescent="0.3">
      <c r="A54" s="70" t="s">
        <v>356</v>
      </c>
      <c r="B54" s="72" t="s">
        <v>357</v>
      </c>
      <c r="C54" s="72" t="s">
        <v>358</v>
      </c>
      <c r="D54" s="80" t="s">
        <v>54</v>
      </c>
      <c r="E54" s="82" t="s">
        <v>51</v>
      </c>
      <c r="F54" s="74"/>
      <c r="G54" s="74">
        <v>120000000</v>
      </c>
    </row>
    <row r="55" spans="1:7" ht="78" x14ac:dyDescent="0.3">
      <c r="A55" s="70" t="s">
        <v>125</v>
      </c>
      <c r="B55" s="72" t="s">
        <v>359</v>
      </c>
      <c r="C55" s="72" t="s">
        <v>123</v>
      </c>
      <c r="D55" s="80" t="s">
        <v>54</v>
      </c>
      <c r="E55" s="72"/>
      <c r="F55" s="74"/>
      <c r="G55" s="74"/>
    </row>
    <row r="56" spans="1:7" x14ac:dyDescent="0.3">
      <c r="A56" s="75" t="s">
        <v>360</v>
      </c>
      <c r="B56" s="71" t="s">
        <v>361</v>
      </c>
      <c r="C56" s="72"/>
      <c r="D56" s="80" t="s">
        <v>54</v>
      </c>
      <c r="E56" s="72"/>
      <c r="F56" s="74"/>
      <c r="G56" s="74"/>
    </row>
    <row r="57" spans="1:7" x14ac:dyDescent="0.3">
      <c r="A57" s="70" t="s">
        <v>248</v>
      </c>
      <c r="B57" s="72" t="s">
        <v>22</v>
      </c>
      <c r="C57" s="72"/>
      <c r="D57" s="80" t="s">
        <v>54</v>
      </c>
      <c r="E57" s="72"/>
      <c r="F57" s="74"/>
      <c r="G57" s="74"/>
    </row>
    <row r="58" spans="1:7" x14ac:dyDescent="0.3">
      <c r="A58" s="70" t="s">
        <v>32</v>
      </c>
      <c r="B58" s="72" t="s">
        <v>362</v>
      </c>
      <c r="C58" s="72"/>
      <c r="D58" s="80" t="s">
        <v>54</v>
      </c>
      <c r="E58" s="72"/>
      <c r="F58" s="74"/>
      <c r="G58" s="74"/>
    </row>
    <row r="59" spans="1:7" x14ac:dyDescent="0.3">
      <c r="A59" s="70" t="s">
        <v>363</v>
      </c>
      <c r="B59" s="72" t="s">
        <v>364</v>
      </c>
      <c r="C59" s="72"/>
      <c r="D59" s="80" t="s">
        <v>54</v>
      </c>
      <c r="E59" s="72"/>
      <c r="F59" s="74"/>
      <c r="G59" s="74"/>
    </row>
    <row r="60" spans="1:7" x14ac:dyDescent="0.3">
      <c r="A60" s="75" t="s">
        <v>365</v>
      </c>
      <c r="B60" s="71" t="s">
        <v>366</v>
      </c>
      <c r="C60" s="72"/>
      <c r="D60" s="80" t="s">
        <v>54</v>
      </c>
      <c r="E60" s="72"/>
      <c r="F60" s="74"/>
      <c r="G60" s="74"/>
    </row>
    <row r="61" spans="1:7" x14ac:dyDescent="0.3">
      <c r="A61" s="70" t="s">
        <v>89</v>
      </c>
      <c r="B61" s="72" t="s">
        <v>367</v>
      </c>
      <c r="C61" s="72"/>
      <c r="D61" s="80" t="s">
        <v>54</v>
      </c>
      <c r="E61" s="72"/>
      <c r="F61" s="74"/>
      <c r="G61" s="74">
        <v>455599750</v>
      </c>
    </row>
    <row r="62" spans="1:7" x14ac:dyDescent="0.3">
      <c r="A62" s="70" t="s">
        <v>368</v>
      </c>
      <c r="B62" s="72" t="s">
        <v>369</v>
      </c>
      <c r="C62" s="72"/>
      <c r="D62" s="80" t="s">
        <v>54</v>
      </c>
      <c r="E62" s="72"/>
      <c r="F62" s="74"/>
      <c r="G62" s="74"/>
    </row>
    <row r="63" spans="1:7" x14ac:dyDescent="0.3">
      <c r="A63" s="75" t="s">
        <v>370</v>
      </c>
      <c r="B63" s="71" t="s">
        <v>55</v>
      </c>
      <c r="C63" s="72"/>
      <c r="D63" s="80" t="s">
        <v>54</v>
      </c>
      <c r="E63" s="72"/>
      <c r="F63" s="74"/>
      <c r="G63" s="74"/>
    </row>
    <row r="64" spans="1:7" x14ac:dyDescent="0.3">
      <c r="A64" s="70" t="s">
        <v>236</v>
      </c>
      <c r="B64" s="72" t="s">
        <v>371</v>
      </c>
      <c r="C64" s="72"/>
      <c r="D64" s="80" t="s">
        <v>54</v>
      </c>
      <c r="E64" s="72"/>
      <c r="F64" s="74"/>
      <c r="G64" s="74"/>
    </row>
    <row r="65" spans="1:7" x14ac:dyDescent="0.3">
      <c r="A65" s="70" t="s">
        <v>372</v>
      </c>
      <c r="B65" s="72" t="s">
        <v>373</v>
      </c>
      <c r="C65" s="72"/>
      <c r="D65" s="80" t="s">
        <v>54</v>
      </c>
      <c r="E65" s="72"/>
      <c r="F65" s="74"/>
      <c r="G65" s="74"/>
    </row>
    <row r="66" spans="1:7" x14ac:dyDescent="0.3">
      <c r="A66" s="75" t="s">
        <v>374</v>
      </c>
      <c r="B66" s="71" t="s">
        <v>375</v>
      </c>
      <c r="C66" s="72"/>
      <c r="D66" s="80" t="s">
        <v>54</v>
      </c>
      <c r="E66" s="72"/>
      <c r="F66" s="74"/>
      <c r="G66" s="74"/>
    </row>
    <row r="67" spans="1:7" x14ac:dyDescent="0.3">
      <c r="A67" s="70" t="s">
        <v>23</v>
      </c>
      <c r="B67" s="72" t="s">
        <v>56</v>
      </c>
      <c r="C67" s="72"/>
      <c r="D67" s="80" t="s">
        <v>54</v>
      </c>
      <c r="E67" s="72"/>
      <c r="F67" s="74"/>
      <c r="G67" s="74"/>
    </row>
    <row r="68" spans="1:7" x14ac:dyDescent="0.3">
      <c r="A68" s="70" t="s">
        <v>57</v>
      </c>
      <c r="B68" s="72" t="s">
        <v>58</v>
      </c>
      <c r="C68" s="72"/>
      <c r="D68" s="80" t="s">
        <v>54</v>
      </c>
      <c r="E68" s="72"/>
      <c r="F68" s="74"/>
      <c r="G68" s="74"/>
    </row>
    <row r="69" spans="1:7" x14ac:dyDescent="0.3">
      <c r="A69" s="75" t="s">
        <v>33</v>
      </c>
      <c r="B69" s="71" t="s">
        <v>59</v>
      </c>
      <c r="C69" s="72"/>
      <c r="D69" s="80" t="s">
        <v>54</v>
      </c>
      <c r="E69" s="72"/>
      <c r="F69" s="74"/>
      <c r="G69" s="74"/>
    </row>
    <row r="70" spans="1:7" x14ac:dyDescent="0.3">
      <c r="A70" s="70" t="s">
        <v>376</v>
      </c>
      <c r="B70" s="72" t="s">
        <v>377</v>
      </c>
      <c r="C70" s="72"/>
      <c r="D70" s="80" t="s">
        <v>54</v>
      </c>
      <c r="E70" s="72"/>
      <c r="F70" s="74"/>
      <c r="G70" s="74">
        <v>1000000000</v>
      </c>
    </row>
    <row r="71" spans="1:7" x14ac:dyDescent="0.3">
      <c r="A71" s="70" t="s">
        <v>378</v>
      </c>
      <c r="B71" s="72" t="s">
        <v>379</v>
      </c>
      <c r="C71" s="72"/>
      <c r="D71" s="80" t="s">
        <v>54</v>
      </c>
      <c r="E71" s="72"/>
      <c r="F71" s="74"/>
      <c r="G71" s="74">
        <v>700000000</v>
      </c>
    </row>
    <row r="72" spans="1:7" x14ac:dyDescent="0.3">
      <c r="A72" s="70" t="s">
        <v>380</v>
      </c>
      <c r="B72" s="72" t="s">
        <v>381</v>
      </c>
      <c r="C72" s="72"/>
      <c r="D72" s="80" t="s">
        <v>54</v>
      </c>
      <c r="E72" s="72"/>
      <c r="F72" s="74"/>
      <c r="G72" s="74">
        <v>1010000000</v>
      </c>
    </row>
    <row r="73" spans="1:7" x14ac:dyDescent="0.3">
      <c r="A73" s="75" t="s">
        <v>43</v>
      </c>
      <c r="B73" s="71" t="s">
        <v>382</v>
      </c>
      <c r="C73" s="72"/>
      <c r="D73" s="80" t="s">
        <v>54</v>
      </c>
      <c r="E73" s="72"/>
      <c r="F73" s="74"/>
      <c r="G73" s="74"/>
    </row>
    <row r="74" spans="1:7" x14ac:dyDescent="0.3">
      <c r="A74" s="70" t="s">
        <v>383</v>
      </c>
      <c r="B74" s="72" t="s">
        <v>384</v>
      </c>
      <c r="C74" s="72"/>
      <c r="D74" s="80" t="s">
        <v>54</v>
      </c>
      <c r="E74" s="72"/>
      <c r="F74" s="74"/>
      <c r="G74" s="74">
        <v>104400250</v>
      </c>
    </row>
    <row r="75" spans="1:7" x14ac:dyDescent="0.3">
      <c r="A75" s="70" t="s">
        <v>285</v>
      </c>
      <c r="B75" s="72" t="s">
        <v>385</v>
      </c>
      <c r="C75" s="72"/>
      <c r="D75" s="80" t="s">
        <v>54</v>
      </c>
      <c r="E75" s="72"/>
      <c r="F75" s="74"/>
    </row>
    <row r="76" spans="1:7" x14ac:dyDescent="0.3">
      <c r="A76" s="75" t="s">
        <v>386</v>
      </c>
      <c r="B76" s="71" t="s">
        <v>387</v>
      </c>
      <c r="C76" s="72"/>
      <c r="D76" s="80" t="s">
        <v>54</v>
      </c>
      <c r="E76" s="72"/>
      <c r="F76" s="74"/>
      <c r="G76" s="74"/>
    </row>
    <row r="77" spans="1:7" x14ac:dyDescent="0.3">
      <c r="A77" s="70" t="s">
        <v>4</v>
      </c>
      <c r="B77" s="72" t="s">
        <v>388</v>
      </c>
      <c r="C77" s="72"/>
      <c r="D77" s="80" t="s">
        <v>54</v>
      </c>
      <c r="E77" s="72"/>
      <c r="F77" s="74"/>
      <c r="G77" s="74"/>
    </row>
    <row r="78" spans="1:7" x14ac:dyDescent="0.3">
      <c r="A78" s="75" t="s">
        <v>389</v>
      </c>
      <c r="B78" s="71" t="s">
        <v>390</v>
      </c>
      <c r="C78" s="72"/>
      <c r="D78" s="80" t="s">
        <v>54</v>
      </c>
      <c r="E78" s="72"/>
      <c r="F78" s="74"/>
      <c r="G78" s="74"/>
    </row>
    <row r="79" spans="1:7" x14ac:dyDescent="0.3">
      <c r="A79" s="75" t="s">
        <v>391</v>
      </c>
      <c r="B79" s="71" t="s">
        <v>392</v>
      </c>
      <c r="C79" s="72"/>
      <c r="D79" s="73" t="s">
        <v>50</v>
      </c>
      <c r="E79" s="72"/>
      <c r="F79" s="74"/>
      <c r="G79" s="74"/>
    </row>
    <row r="80" spans="1:7" x14ac:dyDescent="0.3">
      <c r="A80" s="70" t="s">
        <v>204</v>
      </c>
      <c r="B80" s="72" t="s">
        <v>393</v>
      </c>
      <c r="C80" s="72"/>
      <c r="D80" s="73" t="s">
        <v>50</v>
      </c>
      <c r="E80" s="72"/>
      <c r="F80" s="74"/>
      <c r="G80" s="74"/>
    </row>
    <row r="81" spans="1:7" x14ac:dyDescent="0.3">
      <c r="A81" s="70" t="s">
        <v>188</v>
      </c>
      <c r="B81" s="72" t="s">
        <v>394</v>
      </c>
      <c r="C81" s="72"/>
      <c r="D81" s="73" t="s">
        <v>50</v>
      </c>
      <c r="E81" s="72"/>
      <c r="F81" s="74"/>
      <c r="G81" s="74"/>
    </row>
    <row r="82" spans="1:7" x14ac:dyDescent="0.3">
      <c r="A82" s="75" t="s">
        <v>395</v>
      </c>
      <c r="B82" s="71" t="s">
        <v>396</v>
      </c>
      <c r="C82" s="72"/>
      <c r="D82" s="73" t="s">
        <v>50</v>
      </c>
      <c r="E82" s="72"/>
      <c r="F82" s="74"/>
      <c r="G82" s="74"/>
    </row>
    <row r="83" spans="1:7" x14ac:dyDescent="0.3">
      <c r="A83" s="70" t="s">
        <v>227</v>
      </c>
      <c r="B83" s="72" t="s">
        <v>397</v>
      </c>
      <c r="C83" s="72"/>
      <c r="D83" s="73" t="s">
        <v>50</v>
      </c>
      <c r="E83" s="72"/>
      <c r="F83" s="74"/>
      <c r="G83" s="74"/>
    </row>
    <row r="84" spans="1:7" x14ac:dyDescent="0.3">
      <c r="A84" s="70" t="s">
        <v>229</v>
      </c>
      <c r="B84" s="72" t="s">
        <v>398</v>
      </c>
      <c r="C84" s="72"/>
      <c r="D84" s="73" t="s">
        <v>50</v>
      </c>
      <c r="E84" s="72"/>
      <c r="F84" s="74"/>
      <c r="G84" s="74"/>
    </row>
    <row r="85" spans="1:7" x14ac:dyDescent="0.3">
      <c r="A85" s="75" t="s">
        <v>399</v>
      </c>
      <c r="B85" s="71" t="s">
        <v>400</v>
      </c>
      <c r="C85" s="72"/>
      <c r="D85" s="73" t="s">
        <v>50</v>
      </c>
      <c r="E85" s="72"/>
      <c r="F85" s="74"/>
      <c r="G85" s="74"/>
    </row>
    <row r="86" spans="1:7" x14ac:dyDescent="0.3">
      <c r="A86" s="70" t="s">
        <v>231</v>
      </c>
      <c r="B86" s="72" t="s">
        <v>401</v>
      </c>
      <c r="C86" s="72"/>
      <c r="D86" s="73" t="s">
        <v>50</v>
      </c>
      <c r="E86" s="72"/>
      <c r="F86" s="74"/>
      <c r="G86" s="74"/>
    </row>
    <row r="87" spans="1:7" x14ac:dyDescent="0.3">
      <c r="A87" s="70" t="s">
        <v>266</v>
      </c>
      <c r="B87" s="72" t="s">
        <v>402</v>
      </c>
      <c r="C87" s="72"/>
      <c r="D87" s="73" t="s">
        <v>50</v>
      </c>
      <c r="E87" s="72"/>
      <c r="F87" s="74"/>
      <c r="G87" s="74"/>
    </row>
    <row r="88" spans="1:7" x14ac:dyDescent="0.3">
      <c r="A88" s="70" t="s">
        <v>271</v>
      </c>
      <c r="B88" s="72" t="s">
        <v>403</v>
      </c>
      <c r="C88" s="72"/>
      <c r="D88" s="73" t="s">
        <v>50</v>
      </c>
      <c r="E88" s="72"/>
      <c r="F88" s="74"/>
      <c r="G88" s="74"/>
    </row>
    <row r="89" spans="1:7" x14ac:dyDescent="0.3">
      <c r="A89" s="70" t="s">
        <v>113</v>
      </c>
      <c r="B89" s="72" t="s">
        <v>404</v>
      </c>
      <c r="C89" s="72"/>
      <c r="D89" s="73" t="s">
        <v>50</v>
      </c>
      <c r="E89" s="72"/>
      <c r="F89" s="74"/>
      <c r="G89" s="74"/>
    </row>
    <row r="90" spans="1:7" x14ac:dyDescent="0.3">
      <c r="A90" s="70" t="s">
        <v>405</v>
      </c>
      <c r="B90" s="72" t="s">
        <v>406</v>
      </c>
      <c r="C90" s="72"/>
      <c r="D90" s="73" t="s">
        <v>50</v>
      </c>
      <c r="E90" s="72"/>
      <c r="F90" s="74"/>
      <c r="G90" s="74"/>
    </row>
    <row r="91" spans="1:7" x14ac:dyDescent="0.3">
      <c r="A91" s="75" t="s">
        <v>27</v>
      </c>
      <c r="B91" s="71" t="s">
        <v>60</v>
      </c>
      <c r="C91" s="72"/>
      <c r="D91" s="73" t="s">
        <v>50</v>
      </c>
      <c r="E91" s="72"/>
      <c r="F91" s="74"/>
      <c r="G91" s="74"/>
    </row>
    <row r="92" spans="1:7" x14ac:dyDescent="0.3">
      <c r="A92" s="75" t="s">
        <v>407</v>
      </c>
      <c r="B92" s="71" t="s">
        <v>408</v>
      </c>
      <c r="C92" s="72"/>
      <c r="D92" s="73" t="s">
        <v>50</v>
      </c>
      <c r="E92" s="72"/>
      <c r="F92" s="74"/>
      <c r="G92" s="74"/>
    </row>
    <row r="93" spans="1:7" x14ac:dyDescent="0.3">
      <c r="A93" s="70" t="s">
        <v>35</v>
      </c>
      <c r="B93" s="72" t="s">
        <v>409</v>
      </c>
      <c r="C93" s="72"/>
      <c r="D93" s="73" t="s">
        <v>50</v>
      </c>
      <c r="E93" s="72"/>
      <c r="F93" s="74"/>
      <c r="G93" s="74"/>
    </row>
    <row r="94" spans="1:7" x14ac:dyDescent="0.3">
      <c r="A94" s="70" t="s">
        <v>28</v>
      </c>
      <c r="B94" s="72" t="s">
        <v>410</v>
      </c>
      <c r="C94" s="72"/>
      <c r="D94" s="73" t="s">
        <v>50</v>
      </c>
      <c r="E94" s="72"/>
      <c r="F94" s="74"/>
      <c r="G94" s="74"/>
    </row>
    <row r="95" spans="1:7" x14ac:dyDescent="0.3">
      <c r="A95" s="70" t="s">
        <v>61</v>
      </c>
      <c r="B95" s="72" t="s">
        <v>411</v>
      </c>
      <c r="C95" s="72"/>
      <c r="D95" s="73" t="s">
        <v>50</v>
      </c>
      <c r="E95" s="72"/>
      <c r="F95" s="74"/>
      <c r="G95" s="74"/>
    </row>
    <row r="96" spans="1:7" x14ac:dyDescent="0.3">
      <c r="A96" s="70" t="s">
        <v>37</v>
      </c>
      <c r="B96" s="72" t="s">
        <v>412</v>
      </c>
      <c r="C96" s="72"/>
      <c r="D96" s="73" t="s">
        <v>50</v>
      </c>
      <c r="E96" s="72"/>
      <c r="F96" s="74"/>
      <c r="G96" s="74"/>
    </row>
    <row r="97" spans="1:7" x14ac:dyDescent="0.3">
      <c r="A97" s="70" t="s">
        <v>62</v>
      </c>
      <c r="B97" s="72" t="s">
        <v>413</v>
      </c>
      <c r="C97" s="72"/>
      <c r="D97" s="73" t="s">
        <v>50</v>
      </c>
      <c r="E97" s="72"/>
      <c r="F97" s="74"/>
      <c r="G97" s="74"/>
    </row>
    <row r="98" spans="1:7" x14ac:dyDescent="0.3">
      <c r="A98" s="70" t="s">
        <v>63</v>
      </c>
      <c r="B98" s="72" t="s">
        <v>414</v>
      </c>
      <c r="C98" s="72"/>
      <c r="D98" s="73" t="s">
        <v>50</v>
      </c>
      <c r="E98" s="72"/>
      <c r="F98" s="74"/>
      <c r="G98" s="74"/>
    </row>
    <row r="99" spans="1:7" x14ac:dyDescent="0.3">
      <c r="A99" s="75" t="s">
        <v>415</v>
      </c>
      <c r="B99" s="71" t="s">
        <v>64</v>
      </c>
      <c r="C99" s="72"/>
      <c r="D99" s="73" t="s">
        <v>50</v>
      </c>
      <c r="E99" s="72"/>
      <c r="F99" s="74"/>
      <c r="G99" s="74"/>
    </row>
    <row r="100" spans="1:7" x14ac:dyDescent="0.3">
      <c r="A100" s="70" t="s">
        <v>36</v>
      </c>
      <c r="B100" s="72" t="s">
        <v>416</v>
      </c>
      <c r="C100" s="72"/>
      <c r="D100" s="73" t="s">
        <v>50</v>
      </c>
      <c r="E100" s="72"/>
      <c r="F100" s="74"/>
      <c r="G100" s="74"/>
    </row>
    <row r="101" spans="1:7" x14ac:dyDescent="0.3">
      <c r="A101" s="70" t="s">
        <v>29</v>
      </c>
      <c r="B101" s="72" t="s">
        <v>417</v>
      </c>
      <c r="C101" s="72"/>
      <c r="D101" s="73" t="s">
        <v>50</v>
      </c>
      <c r="E101" s="72"/>
      <c r="F101" s="74"/>
      <c r="G101" s="74"/>
    </row>
    <row r="102" spans="1:7" x14ac:dyDescent="0.3">
      <c r="A102" s="70" t="s">
        <v>30</v>
      </c>
      <c r="B102" s="72" t="s">
        <v>418</v>
      </c>
      <c r="C102" s="72"/>
      <c r="D102" s="73" t="s">
        <v>50</v>
      </c>
      <c r="E102" s="72"/>
      <c r="F102" s="74"/>
      <c r="G102" s="74"/>
    </row>
    <row r="103" spans="1:7" x14ac:dyDescent="0.3">
      <c r="A103" s="70" t="s">
        <v>38</v>
      </c>
      <c r="B103" s="72" t="s">
        <v>412</v>
      </c>
      <c r="C103" s="72"/>
      <c r="D103" s="73" t="s">
        <v>50</v>
      </c>
      <c r="E103" s="72"/>
      <c r="F103" s="74"/>
      <c r="G103" s="74"/>
    </row>
    <row r="104" spans="1:7" x14ac:dyDescent="0.3">
      <c r="A104" s="70" t="s">
        <v>34</v>
      </c>
      <c r="B104" s="72" t="s">
        <v>419</v>
      </c>
      <c r="C104" s="72"/>
      <c r="D104" s="73" t="s">
        <v>50</v>
      </c>
      <c r="E104" s="72"/>
      <c r="F104" s="74"/>
      <c r="G104" s="74"/>
    </row>
    <row r="105" spans="1:7" s="81" customFormat="1" x14ac:dyDescent="0.3">
      <c r="A105" s="70" t="s">
        <v>24</v>
      </c>
      <c r="B105" s="72" t="s">
        <v>413</v>
      </c>
      <c r="C105" s="72"/>
      <c r="D105" s="73" t="s">
        <v>50</v>
      </c>
      <c r="E105" s="72"/>
      <c r="F105" s="74"/>
      <c r="G105" s="74"/>
    </row>
    <row r="106" spans="1:7" s="81" customFormat="1" x14ac:dyDescent="0.3">
      <c r="A106" s="70" t="s">
        <v>21</v>
      </c>
      <c r="B106" s="72" t="s">
        <v>414</v>
      </c>
      <c r="C106" s="72"/>
      <c r="D106" s="73" t="s">
        <v>50</v>
      </c>
      <c r="E106" s="72"/>
      <c r="F106" s="74"/>
      <c r="G106" s="74"/>
    </row>
    <row r="107" spans="1:7" s="81" customFormat="1" x14ac:dyDescent="0.3">
      <c r="A107" s="75" t="s">
        <v>420</v>
      </c>
      <c r="B107" s="71" t="s">
        <v>421</v>
      </c>
      <c r="C107" s="72"/>
      <c r="D107" s="80" t="s">
        <v>54</v>
      </c>
      <c r="E107" s="72"/>
      <c r="F107" s="74"/>
      <c r="G107" s="74"/>
    </row>
    <row r="108" spans="1:7" s="79" customFormat="1" x14ac:dyDescent="0.3">
      <c r="A108" s="75" t="s">
        <v>422</v>
      </c>
      <c r="B108" s="71" t="s">
        <v>423</v>
      </c>
      <c r="C108" s="72"/>
      <c r="D108" s="73" t="s">
        <v>50</v>
      </c>
      <c r="E108" s="72"/>
      <c r="F108" s="74"/>
      <c r="G108" s="74"/>
    </row>
    <row r="109" spans="1:7" s="79" customFormat="1" x14ac:dyDescent="0.3">
      <c r="A109" s="70" t="s">
        <v>42</v>
      </c>
      <c r="B109" s="72" t="s">
        <v>424</v>
      </c>
      <c r="C109" s="72"/>
      <c r="D109" s="73" t="s">
        <v>50</v>
      </c>
      <c r="E109" s="72"/>
      <c r="F109" s="74"/>
      <c r="G109" s="74"/>
    </row>
    <row r="110" spans="1:7" x14ac:dyDescent="0.3">
      <c r="A110" s="70" t="s">
        <v>428</v>
      </c>
      <c r="B110" s="72" t="s">
        <v>425</v>
      </c>
      <c r="C110" s="72"/>
      <c r="D110" s="73" t="s">
        <v>50</v>
      </c>
      <c r="E110" s="72"/>
      <c r="F110" s="74"/>
      <c r="G110" s="74"/>
    </row>
    <row r="111" spans="1:7" x14ac:dyDescent="0.3">
      <c r="A111" s="75" t="s">
        <v>39</v>
      </c>
      <c r="B111" s="71" t="s">
        <v>65</v>
      </c>
      <c r="C111" s="72"/>
      <c r="D111" s="73"/>
      <c r="E111" s="72"/>
      <c r="F111" s="74"/>
      <c r="G111" s="74"/>
    </row>
  </sheetData>
  <autoFilter ref="A3:G111" xr:uid="{00000000-0001-0000-0200-000000000000}"/>
  <mergeCells count="2">
    <mergeCell ref="A2:E2"/>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21E0-2A5B-4CD4-B239-1A901068BD74}">
  <sheetPr filterMode="1">
    <tabColor rgb="FF92D050"/>
  </sheetPr>
  <dimension ref="A1:O136"/>
  <sheetViews>
    <sheetView workbookViewId="0">
      <selection activeCell="H138" sqref="H138"/>
    </sheetView>
  </sheetViews>
  <sheetFormatPr defaultRowHeight="14.4" x14ac:dyDescent="0.3"/>
  <cols>
    <col min="1" max="1" width="10.6640625" style="160" customWidth="1"/>
    <col min="2" max="2" width="13.33203125" bestFit="1" customWidth="1"/>
    <col min="3" max="3" width="10.44140625" style="160" bestFit="1" customWidth="1"/>
    <col min="4" max="4" width="25.44140625" style="144" customWidth="1"/>
    <col min="5" max="5" width="13.5546875" customWidth="1"/>
    <col min="6" max="6" width="14.44140625" customWidth="1"/>
    <col min="7" max="7" width="10" customWidth="1"/>
    <col min="8" max="8" width="15" customWidth="1"/>
    <col min="9" max="9" width="10" customWidth="1"/>
    <col min="10" max="10" width="13.44140625" customWidth="1"/>
    <col min="11" max="11" width="10" customWidth="1"/>
    <col min="12" max="12" width="12.33203125" customWidth="1"/>
    <col min="13" max="13" width="4.88671875" bestFit="1" customWidth="1"/>
    <col min="14" max="14" width="11.6640625" customWidth="1"/>
    <col min="257" max="257" width="10.6640625" customWidth="1"/>
    <col min="258" max="258" width="13.33203125" bestFit="1" customWidth="1"/>
    <col min="259" max="259" width="10.109375" bestFit="1" customWidth="1"/>
    <col min="260" max="260" width="25.44140625" customWidth="1"/>
    <col min="261" max="261" width="13.5546875" customWidth="1"/>
    <col min="262" max="262" width="14.44140625" customWidth="1"/>
    <col min="263" max="263" width="10" customWidth="1"/>
    <col min="264" max="264" width="12" customWidth="1"/>
    <col min="265" max="265" width="10" customWidth="1"/>
    <col min="266" max="266" width="13.44140625" customWidth="1"/>
    <col min="267" max="267" width="10" customWidth="1"/>
    <col min="268" max="268" width="12.33203125" customWidth="1"/>
    <col min="269" max="269" width="4.88671875" bestFit="1" customWidth="1"/>
    <col min="513" max="513" width="10.6640625" customWidth="1"/>
    <col min="514" max="514" width="13.33203125" bestFit="1" customWidth="1"/>
    <col min="515" max="515" width="10.109375" bestFit="1" customWidth="1"/>
    <col min="516" max="516" width="25.44140625" customWidth="1"/>
    <col min="517" max="517" width="13.5546875" customWidth="1"/>
    <col min="518" max="518" width="14.44140625" customWidth="1"/>
    <col min="519" max="519" width="10" customWidth="1"/>
    <col min="520" max="520" width="12" customWidth="1"/>
    <col min="521" max="521" width="10" customWidth="1"/>
    <col min="522" max="522" width="13.44140625" customWidth="1"/>
    <col min="523" max="523" width="10" customWidth="1"/>
    <col min="524" max="524" width="12.33203125" customWidth="1"/>
    <col min="525" max="525" width="4.88671875" bestFit="1" customWidth="1"/>
    <col min="769" max="769" width="10.6640625" customWidth="1"/>
    <col min="770" max="770" width="13.33203125" bestFit="1" customWidth="1"/>
    <col min="771" max="771" width="10.109375" bestFit="1" customWidth="1"/>
    <col min="772" max="772" width="25.44140625" customWidth="1"/>
    <col min="773" max="773" width="13.5546875" customWidth="1"/>
    <col min="774" max="774" width="14.44140625" customWidth="1"/>
    <col min="775" max="775" width="10" customWidth="1"/>
    <col min="776" max="776" width="12" customWidth="1"/>
    <col min="777" max="777" width="10" customWidth="1"/>
    <col min="778" max="778" width="13.44140625" customWidth="1"/>
    <col min="779" max="779" width="10" customWidth="1"/>
    <col min="780" max="780" width="12.33203125" customWidth="1"/>
    <col min="781" max="781" width="4.88671875" bestFit="1" customWidth="1"/>
    <col min="1025" max="1025" width="10.6640625" customWidth="1"/>
    <col min="1026" max="1026" width="13.33203125" bestFit="1" customWidth="1"/>
    <col min="1027" max="1027" width="10.109375" bestFit="1" customWidth="1"/>
    <col min="1028" max="1028" width="25.44140625" customWidth="1"/>
    <col min="1029" max="1029" width="13.5546875" customWidth="1"/>
    <col min="1030" max="1030" width="14.44140625" customWidth="1"/>
    <col min="1031" max="1031" width="10" customWidth="1"/>
    <col min="1032" max="1032" width="12" customWidth="1"/>
    <col min="1033" max="1033" width="10" customWidth="1"/>
    <col min="1034" max="1034" width="13.44140625" customWidth="1"/>
    <col min="1035" max="1035" width="10" customWidth="1"/>
    <col min="1036" max="1036" width="12.33203125" customWidth="1"/>
    <col min="1037" max="1037" width="4.88671875" bestFit="1" customWidth="1"/>
    <col min="1281" max="1281" width="10.6640625" customWidth="1"/>
    <col min="1282" max="1282" width="13.33203125" bestFit="1" customWidth="1"/>
    <col min="1283" max="1283" width="10.109375" bestFit="1" customWidth="1"/>
    <col min="1284" max="1284" width="25.44140625" customWidth="1"/>
    <col min="1285" max="1285" width="13.5546875" customWidth="1"/>
    <col min="1286" max="1286" width="14.44140625" customWidth="1"/>
    <col min="1287" max="1287" width="10" customWidth="1"/>
    <col min="1288" max="1288" width="12" customWidth="1"/>
    <col min="1289" max="1289" width="10" customWidth="1"/>
    <col min="1290" max="1290" width="13.44140625" customWidth="1"/>
    <col min="1291" max="1291" width="10" customWidth="1"/>
    <col min="1292" max="1292" width="12.33203125" customWidth="1"/>
    <col min="1293" max="1293" width="4.88671875" bestFit="1" customWidth="1"/>
    <col min="1537" max="1537" width="10.6640625" customWidth="1"/>
    <col min="1538" max="1538" width="13.33203125" bestFit="1" customWidth="1"/>
    <col min="1539" max="1539" width="10.109375" bestFit="1" customWidth="1"/>
    <col min="1540" max="1540" width="25.44140625" customWidth="1"/>
    <col min="1541" max="1541" width="13.5546875" customWidth="1"/>
    <col min="1542" max="1542" width="14.44140625" customWidth="1"/>
    <col min="1543" max="1543" width="10" customWidth="1"/>
    <col min="1544" max="1544" width="12" customWidth="1"/>
    <col min="1545" max="1545" width="10" customWidth="1"/>
    <col min="1546" max="1546" width="13.44140625" customWidth="1"/>
    <col min="1547" max="1547" width="10" customWidth="1"/>
    <col min="1548" max="1548" width="12.33203125" customWidth="1"/>
    <col min="1549" max="1549" width="4.88671875" bestFit="1" customWidth="1"/>
    <col min="1793" max="1793" width="10.6640625" customWidth="1"/>
    <col min="1794" max="1794" width="13.33203125" bestFit="1" customWidth="1"/>
    <col min="1795" max="1795" width="10.109375" bestFit="1" customWidth="1"/>
    <col min="1796" max="1796" width="25.44140625" customWidth="1"/>
    <col min="1797" max="1797" width="13.5546875" customWidth="1"/>
    <col min="1798" max="1798" width="14.44140625" customWidth="1"/>
    <col min="1799" max="1799" width="10" customWidth="1"/>
    <col min="1800" max="1800" width="12" customWidth="1"/>
    <col min="1801" max="1801" width="10" customWidth="1"/>
    <col min="1802" max="1802" width="13.44140625" customWidth="1"/>
    <col min="1803" max="1803" width="10" customWidth="1"/>
    <col min="1804" max="1804" width="12.33203125" customWidth="1"/>
    <col min="1805" max="1805" width="4.88671875" bestFit="1" customWidth="1"/>
    <col min="2049" max="2049" width="10.6640625" customWidth="1"/>
    <col min="2050" max="2050" width="13.33203125" bestFit="1" customWidth="1"/>
    <col min="2051" max="2051" width="10.109375" bestFit="1" customWidth="1"/>
    <col min="2052" max="2052" width="25.44140625" customWidth="1"/>
    <col min="2053" max="2053" width="13.5546875" customWidth="1"/>
    <col min="2054" max="2054" width="14.44140625" customWidth="1"/>
    <col min="2055" max="2055" width="10" customWidth="1"/>
    <col min="2056" max="2056" width="12" customWidth="1"/>
    <col min="2057" max="2057" width="10" customWidth="1"/>
    <col min="2058" max="2058" width="13.44140625" customWidth="1"/>
    <col min="2059" max="2059" width="10" customWidth="1"/>
    <col min="2060" max="2060" width="12.33203125" customWidth="1"/>
    <col min="2061" max="2061" width="4.88671875" bestFit="1" customWidth="1"/>
    <col min="2305" max="2305" width="10.6640625" customWidth="1"/>
    <col min="2306" max="2306" width="13.33203125" bestFit="1" customWidth="1"/>
    <col min="2307" max="2307" width="10.109375" bestFit="1" customWidth="1"/>
    <col min="2308" max="2308" width="25.44140625" customWidth="1"/>
    <col min="2309" max="2309" width="13.5546875" customWidth="1"/>
    <col min="2310" max="2310" width="14.44140625" customWidth="1"/>
    <col min="2311" max="2311" width="10" customWidth="1"/>
    <col min="2312" max="2312" width="12" customWidth="1"/>
    <col min="2313" max="2313" width="10" customWidth="1"/>
    <col min="2314" max="2314" width="13.44140625" customWidth="1"/>
    <col min="2315" max="2315" width="10" customWidth="1"/>
    <col min="2316" max="2316" width="12.33203125" customWidth="1"/>
    <col min="2317" max="2317" width="4.88671875" bestFit="1" customWidth="1"/>
    <col min="2561" max="2561" width="10.6640625" customWidth="1"/>
    <col min="2562" max="2562" width="13.33203125" bestFit="1" customWidth="1"/>
    <col min="2563" max="2563" width="10.109375" bestFit="1" customWidth="1"/>
    <col min="2564" max="2564" width="25.44140625" customWidth="1"/>
    <col min="2565" max="2565" width="13.5546875" customWidth="1"/>
    <col min="2566" max="2566" width="14.44140625" customWidth="1"/>
    <col min="2567" max="2567" width="10" customWidth="1"/>
    <col min="2568" max="2568" width="12" customWidth="1"/>
    <col min="2569" max="2569" width="10" customWidth="1"/>
    <col min="2570" max="2570" width="13.44140625" customWidth="1"/>
    <col min="2571" max="2571" width="10" customWidth="1"/>
    <col min="2572" max="2572" width="12.33203125" customWidth="1"/>
    <col min="2573" max="2573" width="4.88671875" bestFit="1" customWidth="1"/>
    <col min="2817" max="2817" width="10.6640625" customWidth="1"/>
    <col min="2818" max="2818" width="13.33203125" bestFit="1" customWidth="1"/>
    <col min="2819" max="2819" width="10.109375" bestFit="1" customWidth="1"/>
    <col min="2820" max="2820" width="25.44140625" customWidth="1"/>
    <col min="2821" max="2821" width="13.5546875" customWidth="1"/>
    <col min="2822" max="2822" width="14.44140625" customWidth="1"/>
    <col min="2823" max="2823" width="10" customWidth="1"/>
    <col min="2824" max="2824" width="12" customWidth="1"/>
    <col min="2825" max="2825" width="10" customWidth="1"/>
    <col min="2826" max="2826" width="13.44140625" customWidth="1"/>
    <col min="2827" max="2827" width="10" customWidth="1"/>
    <col min="2828" max="2828" width="12.33203125" customWidth="1"/>
    <col min="2829" max="2829" width="4.88671875" bestFit="1" customWidth="1"/>
    <col min="3073" max="3073" width="10.6640625" customWidth="1"/>
    <col min="3074" max="3074" width="13.33203125" bestFit="1" customWidth="1"/>
    <col min="3075" max="3075" width="10.109375" bestFit="1" customWidth="1"/>
    <col min="3076" max="3076" width="25.44140625" customWidth="1"/>
    <col min="3077" max="3077" width="13.5546875" customWidth="1"/>
    <col min="3078" max="3078" width="14.44140625" customWidth="1"/>
    <col min="3079" max="3079" width="10" customWidth="1"/>
    <col min="3080" max="3080" width="12" customWidth="1"/>
    <col min="3081" max="3081" width="10" customWidth="1"/>
    <col min="3082" max="3082" width="13.44140625" customWidth="1"/>
    <col min="3083" max="3083" width="10" customWidth="1"/>
    <col min="3084" max="3084" width="12.33203125" customWidth="1"/>
    <col min="3085" max="3085" width="4.88671875" bestFit="1" customWidth="1"/>
    <col min="3329" max="3329" width="10.6640625" customWidth="1"/>
    <col min="3330" max="3330" width="13.33203125" bestFit="1" customWidth="1"/>
    <col min="3331" max="3331" width="10.109375" bestFit="1" customWidth="1"/>
    <col min="3332" max="3332" width="25.44140625" customWidth="1"/>
    <col min="3333" max="3333" width="13.5546875" customWidth="1"/>
    <col min="3334" max="3334" width="14.44140625" customWidth="1"/>
    <col min="3335" max="3335" width="10" customWidth="1"/>
    <col min="3336" max="3336" width="12" customWidth="1"/>
    <col min="3337" max="3337" width="10" customWidth="1"/>
    <col min="3338" max="3338" width="13.44140625" customWidth="1"/>
    <col min="3339" max="3339" width="10" customWidth="1"/>
    <col min="3340" max="3340" width="12.33203125" customWidth="1"/>
    <col min="3341" max="3341" width="4.88671875" bestFit="1" customWidth="1"/>
    <col min="3585" max="3585" width="10.6640625" customWidth="1"/>
    <col min="3586" max="3586" width="13.33203125" bestFit="1" customWidth="1"/>
    <col min="3587" max="3587" width="10.109375" bestFit="1" customWidth="1"/>
    <col min="3588" max="3588" width="25.44140625" customWidth="1"/>
    <col min="3589" max="3589" width="13.5546875" customWidth="1"/>
    <col min="3590" max="3590" width="14.44140625" customWidth="1"/>
    <col min="3591" max="3591" width="10" customWidth="1"/>
    <col min="3592" max="3592" width="12" customWidth="1"/>
    <col min="3593" max="3593" width="10" customWidth="1"/>
    <col min="3594" max="3594" width="13.44140625" customWidth="1"/>
    <col min="3595" max="3595" width="10" customWidth="1"/>
    <col min="3596" max="3596" width="12.33203125" customWidth="1"/>
    <col min="3597" max="3597" width="4.88671875" bestFit="1" customWidth="1"/>
    <col min="3841" max="3841" width="10.6640625" customWidth="1"/>
    <col min="3842" max="3842" width="13.33203125" bestFit="1" customWidth="1"/>
    <col min="3843" max="3843" width="10.109375" bestFit="1" customWidth="1"/>
    <col min="3844" max="3844" width="25.44140625" customWidth="1"/>
    <col min="3845" max="3845" width="13.5546875" customWidth="1"/>
    <col min="3846" max="3846" width="14.44140625" customWidth="1"/>
    <col min="3847" max="3847" width="10" customWidth="1"/>
    <col min="3848" max="3848" width="12" customWidth="1"/>
    <col min="3849" max="3849" width="10" customWidth="1"/>
    <col min="3850" max="3850" width="13.44140625" customWidth="1"/>
    <col min="3851" max="3851" width="10" customWidth="1"/>
    <col min="3852" max="3852" width="12.33203125" customWidth="1"/>
    <col min="3853" max="3853" width="4.88671875" bestFit="1" customWidth="1"/>
    <col min="4097" max="4097" width="10.6640625" customWidth="1"/>
    <col min="4098" max="4098" width="13.33203125" bestFit="1" customWidth="1"/>
    <col min="4099" max="4099" width="10.109375" bestFit="1" customWidth="1"/>
    <col min="4100" max="4100" width="25.44140625" customWidth="1"/>
    <col min="4101" max="4101" width="13.5546875" customWidth="1"/>
    <col min="4102" max="4102" width="14.44140625" customWidth="1"/>
    <col min="4103" max="4103" width="10" customWidth="1"/>
    <col min="4104" max="4104" width="12" customWidth="1"/>
    <col min="4105" max="4105" width="10" customWidth="1"/>
    <col min="4106" max="4106" width="13.44140625" customWidth="1"/>
    <col min="4107" max="4107" width="10" customWidth="1"/>
    <col min="4108" max="4108" width="12.33203125" customWidth="1"/>
    <col min="4109" max="4109" width="4.88671875" bestFit="1" customWidth="1"/>
    <col min="4353" max="4353" width="10.6640625" customWidth="1"/>
    <col min="4354" max="4354" width="13.33203125" bestFit="1" customWidth="1"/>
    <col min="4355" max="4355" width="10.109375" bestFit="1" customWidth="1"/>
    <col min="4356" max="4356" width="25.44140625" customWidth="1"/>
    <col min="4357" max="4357" width="13.5546875" customWidth="1"/>
    <col min="4358" max="4358" width="14.44140625" customWidth="1"/>
    <col min="4359" max="4359" width="10" customWidth="1"/>
    <col min="4360" max="4360" width="12" customWidth="1"/>
    <col min="4361" max="4361" width="10" customWidth="1"/>
    <col min="4362" max="4362" width="13.44140625" customWidth="1"/>
    <col min="4363" max="4363" width="10" customWidth="1"/>
    <col min="4364" max="4364" width="12.33203125" customWidth="1"/>
    <col min="4365" max="4365" width="4.88671875" bestFit="1" customWidth="1"/>
    <col min="4609" max="4609" width="10.6640625" customWidth="1"/>
    <col min="4610" max="4610" width="13.33203125" bestFit="1" customWidth="1"/>
    <col min="4611" max="4611" width="10.109375" bestFit="1" customWidth="1"/>
    <col min="4612" max="4612" width="25.44140625" customWidth="1"/>
    <col min="4613" max="4613" width="13.5546875" customWidth="1"/>
    <col min="4614" max="4614" width="14.44140625" customWidth="1"/>
    <col min="4615" max="4615" width="10" customWidth="1"/>
    <col min="4616" max="4616" width="12" customWidth="1"/>
    <col min="4617" max="4617" width="10" customWidth="1"/>
    <col min="4618" max="4618" width="13.44140625" customWidth="1"/>
    <col min="4619" max="4619" width="10" customWidth="1"/>
    <col min="4620" max="4620" width="12.33203125" customWidth="1"/>
    <col min="4621" max="4621" width="4.88671875" bestFit="1" customWidth="1"/>
    <col min="4865" max="4865" width="10.6640625" customWidth="1"/>
    <col min="4866" max="4866" width="13.33203125" bestFit="1" customWidth="1"/>
    <col min="4867" max="4867" width="10.109375" bestFit="1" customWidth="1"/>
    <col min="4868" max="4868" width="25.44140625" customWidth="1"/>
    <col min="4869" max="4869" width="13.5546875" customWidth="1"/>
    <col min="4870" max="4870" width="14.44140625" customWidth="1"/>
    <col min="4871" max="4871" width="10" customWidth="1"/>
    <col min="4872" max="4872" width="12" customWidth="1"/>
    <col min="4873" max="4873" width="10" customWidth="1"/>
    <col min="4874" max="4874" width="13.44140625" customWidth="1"/>
    <col min="4875" max="4875" width="10" customWidth="1"/>
    <col min="4876" max="4876" width="12.33203125" customWidth="1"/>
    <col min="4877" max="4877" width="4.88671875" bestFit="1" customWidth="1"/>
    <col min="5121" max="5121" width="10.6640625" customWidth="1"/>
    <col min="5122" max="5122" width="13.33203125" bestFit="1" customWidth="1"/>
    <col min="5123" max="5123" width="10.109375" bestFit="1" customWidth="1"/>
    <col min="5124" max="5124" width="25.44140625" customWidth="1"/>
    <col min="5125" max="5125" width="13.5546875" customWidth="1"/>
    <col min="5126" max="5126" width="14.44140625" customWidth="1"/>
    <col min="5127" max="5127" width="10" customWidth="1"/>
    <col min="5128" max="5128" width="12" customWidth="1"/>
    <col min="5129" max="5129" width="10" customWidth="1"/>
    <col min="5130" max="5130" width="13.44140625" customWidth="1"/>
    <col min="5131" max="5131" width="10" customWidth="1"/>
    <col min="5132" max="5132" width="12.33203125" customWidth="1"/>
    <col min="5133" max="5133" width="4.88671875" bestFit="1" customWidth="1"/>
    <col min="5377" max="5377" width="10.6640625" customWidth="1"/>
    <col min="5378" max="5378" width="13.33203125" bestFit="1" customWidth="1"/>
    <col min="5379" max="5379" width="10.109375" bestFit="1" customWidth="1"/>
    <col min="5380" max="5380" width="25.44140625" customWidth="1"/>
    <col min="5381" max="5381" width="13.5546875" customWidth="1"/>
    <col min="5382" max="5382" width="14.44140625" customWidth="1"/>
    <col min="5383" max="5383" width="10" customWidth="1"/>
    <col min="5384" max="5384" width="12" customWidth="1"/>
    <col min="5385" max="5385" width="10" customWidth="1"/>
    <col min="5386" max="5386" width="13.44140625" customWidth="1"/>
    <col min="5387" max="5387" width="10" customWidth="1"/>
    <col min="5388" max="5388" width="12.33203125" customWidth="1"/>
    <col min="5389" max="5389" width="4.88671875" bestFit="1" customWidth="1"/>
    <col min="5633" max="5633" width="10.6640625" customWidth="1"/>
    <col min="5634" max="5634" width="13.33203125" bestFit="1" customWidth="1"/>
    <col min="5635" max="5635" width="10.109375" bestFit="1" customWidth="1"/>
    <col min="5636" max="5636" width="25.44140625" customWidth="1"/>
    <col min="5637" max="5637" width="13.5546875" customWidth="1"/>
    <col min="5638" max="5638" width="14.44140625" customWidth="1"/>
    <col min="5639" max="5639" width="10" customWidth="1"/>
    <col min="5640" max="5640" width="12" customWidth="1"/>
    <col min="5641" max="5641" width="10" customWidth="1"/>
    <col min="5642" max="5642" width="13.44140625" customWidth="1"/>
    <col min="5643" max="5643" width="10" customWidth="1"/>
    <col min="5644" max="5644" width="12.33203125" customWidth="1"/>
    <col min="5645" max="5645" width="4.88671875" bestFit="1" customWidth="1"/>
    <col min="5889" max="5889" width="10.6640625" customWidth="1"/>
    <col min="5890" max="5890" width="13.33203125" bestFit="1" customWidth="1"/>
    <col min="5891" max="5891" width="10.109375" bestFit="1" customWidth="1"/>
    <col min="5892" max="5892" width="25.44140625" customWidth="1"/>
    <col min="5893" max="5893" width="13.5546875" customWidth="1"/>
    <col min="5894" max="5894" width="14.44140625" customWidth="1"/>
    <col min="5895" max="5895" width="10" customWidth="1"/>
    <col min="5896" max="5896" width="12" customWidth="1"/>
    <col min="5897" max="5897" width="10" customWidth="1"/>
    <col min="5898" max="5898" width="13.44140625" customWidth="1"/>
    <col min="5899" max="5899" width="10" customWidth="1"/>
    <col min="5900" max="5900" width="12.33203125" customWidth="1"/>
    <col min="5901" max="5901" width="4.88671875" bestFit="1" customWidth="1"/>
    <col min="6145" max="6145" width="10.6640625" customWidth="1"/>
    <col min="6146" max="6146" width="13.33203125" bestFit="1" customWidth="1"/>
    <col min="6147" max="6147" width="10.109375" bestFit="1" customWidth="1"/>
    <col min="6148" max="6148" width="25.44140625" customWidth="1"/>
    <col min="6149" max="6149" width="13.5546875" customWidth="1"/>
    <col min="6150" max="6150" width="14.44140625" customWidth="1"/>
    <col min="6151" max="6151" width="10" customWidth="1"/>
    <col min="6152" max="6152" width="12" customWidth="1"/>
    <col min="6153" max="6153" width="10" customWidth="1"/>
    <col min="6154" max="6154" width="13.44140625" customWidth="1"/>
    <col min="6155" max="6155" width="10" customWidth="1"/>
    <col min="6156" max="6156" width="12.33203125" customWidth="1"/>
    <col min="6157" max="6157" width="4.88671875" bestFit="1" customWidth="1"/>
    <col min="6401" max="6401" width="10.6640625" customWidth="1"/>
    <col min="6402" max="6402" width="13.33203125" bestFit="1" customWidth="1"/>
    <col min="6403" max="6403" width="10.109375" bestFit="1" customWidth="1"/>
    <col min="6404" max="6404" width="25.44140625" customWidth="1"/>
    <col min="6405" max="6405" width="13.5546875" customWidth="1"/>
    <col min="6406" max="6406" width="14.44140625" customWidth="1"/>
    <col min="6407" max="6407" width="10" customWidth="1"/>
    <col min="6408" max="6408" width="12" customWidth="1"/>
    <col min="6409" max="6409" width="10" customWidth="1"/>
    <col min="6410" max="6410" width="13.44140625" customWidth="1"/>
    <col min="6411" max="6411" width="10" customWidth="1"/>
    <col min="6412" max="6412" width="12.33203125" customWidth="1"/>
    <col min="6413" max="6413" width="4.88671875" bestFit="1" customWidth="1"/>
    <col min="6657" max="6657" width="10.6640625" customWidth="1"/>
    <col min="6658" max="6658" width="13.33203125" bestFit="1" customWidth="1"/>
    <col min="6659" max="6659" width="10.109375" bestFit="1" customWidth="1"/>
    <col min="6660" max="6660" width="25.44140625" customWidth="1"/>
    <col min="6661" max="6661" width="13.5546875" customWidth="1"/>
    <col min="6662" max="6662" width="14.44140625" customWidth="1"/>
    <col min="6663" max="6663" width="10" customWidth="1"/>
    <col min="6664" max="6664" width="12" customWidth="1"/>
    <col min="6665" max="6665" width="10" customWidth="1"/>
    <col min="6666" max="6666" width="13.44140625" customWidth="1"/>
    <col min="6667" max="6667" width="10" customWidth="1"/>
    <col min="6668" max="6668" width="12.33203125" customWidth="1"/>
    <col min="6669" max="6669" width="4.88671875" bestFit="1" customWidth="1"/>
    <col min="6913" max="6913" width="10.6640625" customWidth="1"/>
    <col min="6914" max="6914" width="13.33203125" bestFit="1" customWidth="1"/>
    <col min="6915" max="6915" width="10.109375" bestFit="1" customWidth="1"/>
    <col min="6916" max="6916" width="25.44140625" customWidth="1"/>
    <col min="6917" max="6917" width="13.5546875" customWidth="1"/>
    <col min="6918" max="6918" width="14.44140625" customWidth="1"/>
    <col min="6919" max="6919" width="10" customWidth="1"/>
    <col min="6920" max="6920" width="12" customWidth="1"/>
    <col min="6921" max="6921" width="10" customWidth="1"/>
    <col min="6922" max="6922" width="13.44140625" customWidth="1"/>
    <col min="6923" max="6923" width="10" customWidth="1"/>
    <col min="6924" max="6924" width="12.33203125" customWidth="1"/>
    <col min="6925" max="6925" width="4.88671875" bestFit="1" customWidth="1"/>
    <col min="7169" max="7169" width="10.6640625" customWidth="1"/>
    <col min="7170" max="7170" width="13.33203125" bestFit="1" customWidth="1"/>
    <col min="7171" max="7171" width="10.109375" bestFit="1" customWidth="1"/>
    <col min="7172" max="7172" width="25.44140625" customWidth="1"/>
    <col min="7173" max="7173" width="13.5546875" customWidth="1"/>
    <col min="7174" max="7174" width="14.44140625" customWidth="1"/>
    <col min="7175" max="7175" width="10" customWidth="1"/>
    <col min="7176" max="7176" width="12" customWidth="1"/>
    <col min="7177" max="7177" width="10" customWidth="1"/>
    <col min="7178" max="7178" width="13.44140625" customWidth="1"/>
    <col min="7179" max="7179" width="10" customWidth="1"/>
    <col min="7180" max="7180" width="12.33203125" customWidth="1"/>
    <col min="7181" max="7181" width="4.88671875" bestFit="1" customWidth="1"/>
    <col min="7425" max="7425" width="10.6640625" customWidth="1"/>
    <col min="7426" max="7426" width="13.33203125" bestFit="1" customWidth="1"/>
    <col min="7427" max="7427" width="10.109375" bestFit="1" customWidth="1"/>
    <col min="7428" max="7428" width="25.44140625" customWidth="1"/>
    <col min="7429" max="7429" width="13.5546875" customWidth="1"/>
    <col min="7430" max="7430" width="14.44140625" customWidth="1"/>
    <col min="7431" max="7431" width="10" customWidth="1"/>
    <col min="7432" max="7432" width="12" customWidth="1"/>
    <col min="7433" max="7433" width="10" customWidth="1"/>
    <col min="7434" max="7434" width="13.44140625" customWidth="1"/>
    <col min="7435" max="7435" width="10" customWidth="1"/>
    <col min="7436" max="7436" width="12.33203125" customWidth="1"/>
    <col min="7437" max="7437" width="4.88671875" bestFit="1" customWidth="1"/>
    <col min="7681" max="7681" width="10.6640625" customWidth="1"/>
    <col min="7682" max="7682" width="13.33203125" bestFit="1" customWidth="1"/>
    <col min="7683" max="7683" width="10.109375" bestFit="1" customWidth="1"/>
    <col min="7684" max="7684" width="25.44140625" customWidth="1"/>
    <col min="7685" max="7685" width="13.5546875" customWidth="1"/>
    <col min="7686" max="7686" width="14.44140625" customWidth="1"/>
    <col min="7687" max="7687" width="10" customWidth="1"/>
    <col min="7688" max="7688" width="12" customWidth="1"/>
    <col min="7689" max="7689" width="10" customWidth="1"/>
    <col min="7690" max="7690" width="13.44140625" customWidth="1"/>
    <col min="7691" max="7691" width="10" customWidth="1"/>
    <col min="7692" max="7692" width="12.33203125" customWidth="1"/>
    <col min="7693" max="7693" width="4.88671875" bestFit="1" customWidth="1"/>
    <col min="7937" max="7937" width="10.6640625" customWidth="1"/>
    <col min="7938" max="7938" width="13.33203125" bestFit="1" customWidth="1"/>
    <col min="7939" max="7939" width="10.109375" bestFit="1" customWidth="1"/>
    <col min="7940" max="7940" width="25.44140625" customWidth="1"/>
    <col min="7941" max="7941" width="13.5546875" customWidth="1"/>
    <col min="7942" max="7942" width="14.44140625" customWidth="1"/>
    <col min="7943" max="7943" width="10" customWidth="1"/>
    <col min="7944" max="7944" width="12" customWidth="1"/>
    <col min="7945" max="7945" width="10" customWidth="1"/>
    <col min="7946" max="7946" width="13.44140625" customWidth="1"/>
    <col min="7947" max="7947" width="10" customWidth="1"/>
    <col min="7948" max="7948" width="12.33203125" customWidth="1"/>
    <col min="7949" max="7949" width="4.88671875" bestFit="1" customWidth="1"/>
    <col min="8193" max="8193" width="10.6640625" customWidth="1"/>
    <col min="8194" max="8194" width="13.33203125" bestFit="1" customWidth="1"/>
    <col min="8195" max="8195" width="10.109375" bestFit="1" customWidth="1"/>
    <col min="8196" max="8196" width="25.44140625" customWidth="1"/>
    <col min="8197" max="8197" width="13.5546875" customWidth="1"/>
    <col min="8198" max="8198" width="14.44140625" customWidth="1"/>
    <col min="8199" max="8199" width="10" customWidth="1"/>
    <col min="8200" max="8200" width="12" customWidth="1"/>
    <col min="8201" max="8201" width="10" customWidth="1"/>
    <col min="8202" max="8202" width="13.44140625" customWidth="1"/>
    <col min="8203" max="8203" width="10" customWidth="1"/>
    <col min="8204" max="8204" width="12.33203125" customWidth="1"/>
    <col min="8205" max="8205" width="4.88671875" bestFit="1" customWidth="1"/>
    <col min="8449" max="8449" width="10.6640625" customWidth="1"/>
    <col min="8450" max="8450" width="13.33203125" bestFit="1" customWidth="1"/>
    <col min="8451" max="8451" width="10.109375" bestFit="1" customWidth="1"/>
    <col min="8452" max="8452" width="25.44140625" customWidth="1"/>
    <col min="8453" max="8453" width="13.5546875" customWidth="1"/>
    <col min="8454" max="8454" width="14.44140625" customWidth="1"/>
    <col min="8455" max="8455" width="10" customWidth="1"/>
    <col min="8456" max="8456" width="12" customWidth="1"/>
    <col min="8457" max="8457" width="10" customWidth="1"/>
    <col min="8458" max="8458" width="13.44140625" customWidth="1"/>
    <col min="8459" max="8459" width="10" customWidth="1"/>
    <col min="8460" max="8460" width="12.33203125" customWidth="1"/>
    <col min="8461" max="8461" width="4.88671875" bestFit="1" customWidth="1"/>
    <col min="8705" max="8705" width="10.6640625" customWidth="1"/>
    <col min="8706" max="8706" width="13.33203125" bestFit="1" customWidth="1"/>
    <col min="8707" max="8707" width="10.109375" bestFit="1" customWidth="1"/>
    <col min="8708" max="8708" width="25.44140625" customWidth="1"/>
    <col min="8709" max="8709" width="13.5546875" customWidth="1"/>
    <col min="8710" max="8710" width="14.44140625" customWidth="1"/>
    <col min="8711" max="8711" width="10" customWidth="1"/>
    <col min="8712" max="8712" width="12" customWidth="1"/>
    <col min="8713" max="8713" width="10" customWidth="1"/>
    <col min="8714" max="8714" width="13.44140625" customWidth="1"/>
    <col min="8715" max="8715" width="10" customWidth="1"/>
    <col min="8716" max="8716" width="12.33203125" customWidth="1"/>
    <col min="8717" max="8717" width="4.88671875" bestFit="1" customWidth="1"/>
    <col min="8961" max="8961" width="10.6640625" customWidth="1"/>
    <col min="8962" max="8962" width="13.33203125" bestFit="1" customWidth="1"/>
    <col min="8963" max="8963" width="10.109375" bestFit="1" customWidth="1"/>
    <col min="8964" max="8964" width="25.44140625" customWidth="1"/>
    <col min="8965" max="8965" width="13.5546875" customWidth="1"/>
    <col min="8966" max="8966" width="14.44140625" customWidth="1"/>
    <col min="8967" max="8967" width="10" customWidth="1"/>
    <col min="8968" max="8968" width="12" customWidth="1"/>
    <col min="8969" max="8969" width="10" customWidth="1"/>
    <col min="8970" max="8970" width="13.44140625" customWidth="1"/>
    <col min="8971" max="8971" width="10" customWidth="1"/>
    <col min="8972" max="8972" width="12.33203125" customWidth="1"/>
    <col min="8973" max="8973" width="4.88671875" bestFit="1" customWidth="1"/>
    <col min="9217" max="9217" width="10.6640625" customWidth="1"/>
    <col min="9218" max="9218" width="13.33203125" bestFit="1" customWidth="1"/>
    <col min="9219" max="9219" width="10.109375" bestFit="1" customWidth="1"/>
    <col min="9220" max="9220" width="25.44140625" customWidth="1"/>
    <col min="9221" max="9221" width="13.5546875" customWidth="1"/>
    <col min="9222" max="9222" width="14.44140625" customWidth="1"/>
    <col min="9223" max="9223" width="10" customWidth="1"/>
    <col min="9224" max="9224" width="12" customWidth="1"/>
    <col min="9225" max="9225" width="10" customWidth="1"/>
    <col min="9226" max="9226" width="13.44140625" customWidth="1"/>
    <col min="9227" max="9227" width="10" customWidth="1"/>
    <col min="9228" max="9228" width="12.33203125" customWidth="1"/>
    <col min="9229" max="9229" width="4.88671875" bestFit="1" customWidth="1"/>
    <col min="9473" max="9473" width="10.6640625" customWidth="1"/>
    <col min="9474" max="9474" width="13.33203125" bestFit="1" customWidth="1"/>
    <col min="9475" max="9475" width="10.109375" bestFit="1" customWidth="1"/>
    <col min="9476" max="9476" width="25.44140625" customWidth="1"/>
    <col min="9477" max="9477" width="13.5546875" customWidth="1"/>
    <col min="9478" max="9478" width="14.44140625" customWidth="1"/>
    <col min="9479" max="9479" width="10" customWidth="1"/>
    <col min="9480" max="9480" width="12" customWidth="1"/>
    <col min="9481" max="9481" width="10" customWidth="1"/>
    <col min="9482" max="9482" width="13.44140625" customWidth="1"/>
    <col min="9483" max="9483" width="10" customWidth="1"/>
    <col min="9484" max="9484" width="12.33203125" customWidth="1"/>
    <col min="9485" max="9485" width="4.88671875" bestFit="1" customWidth="1"/>
    <col min="9729" max="9729" width="10.6640625" customWidth="1"/>
    <col min="9730" max="9730" width="13.33203125" bestFit="1" customWidth="1"/>
    <col min="9731" max="9731" width="10.109375" bestFit="1" customWidth="1"/>
    <col min="9732" max="9732" width="25.44140625" customWidth="1"/>
    <col min="9733" max="9733" width="13.5546875" customWidth="1"/>
    <col min="9734" max="9734" width="14.44140625" customWidth="1"/>
    <col min="9735" max="9735" width="10" customWidth="1"/>
    <col min="9736" max="9736" width="12" customWidth="1"/>
    <col min="9737" max="9737" width="10" customWidth="1"/>
    <col min="9738" max="9738" width="13.44140625" customWidth="1"/>
    <col min="9739" max="9739" width="10" customWidth="1"/>
    <col min="9740" max="9740" width="12.33203125" customWidth="1"/>
    <col min="9741" max="9741" width="4.88671875" bestFit="1" customWidth="1"/>
    <col min="9985" max="9985" width="10.6640625" customWidth="1"/>
    <col min="9986" max="9986" width="13.33203125" bestFit="1" customWidth="1"/>
    <col min="9987" max="9987" width="10.109375" bestFit="1" customWidth="1"/>
    <col min="9988" max="9988" width="25.44140625" customWidth="1"/>
    <col min="9989" max="9989" width="13.5546875" customWidth="1"/>
    <col min="9990" max="9990" width="14.44140625" customWidth="1"/>
    <col min="9991" max="9991" width="10" customWidth="1"/>
    <col min="9992" max="9992" width="12" customWidth="1"/>
    <col min="9993" max="9993" width="10" customWidth="1"/>
    <col min="9994" max="9994" width="13.44140625" customWidth="1"/>
    <col min="9995" max="9995" width="10" customWidth="1"/>
    <col min="9996" max="9996" width="12.33203125" customWidth="1"/>
    <col min="9997" max="9997" width="4.88671875" bestFit="1" customWidth="1"/>
    <col min="10241" max="10241" width="10.6640625" customWidth="1"/>
    <col min="10242" max="10242" width="13.33203125" bestFit="1" customWidth="1"/>
    <col min="10243" max="10243" width="10.109375" bestFit="1" customWidth="1"/>
    <col min="10244" max="10244" width="25.44140625" customWidth="1"/>
    <col min="10245" max="10245" width="13.5546875" customWidth="1"/>
    <col min="10246" max="10246" width="14.44140625" customWidth="1"/>
    <col min="10247" max="10247" width="10" customWidth="1"/>
    <col min="10248" max="10248" width="12" customWidth="1"/>
    <col min="10249" max="10249" width="10" customWidth="1"/>
    <col min="10250" max="10250" width="13.44140625" customWidth="1"/>
    <col min="10251" max="10251" width="10" customWidth="1"/>
    <col min="10252" max="10252" width="12.33203125" customWidth="1"/>
    <col min="10253" max="10253" width="4.88671875" bestFit="1" customWidth="1"/>
    <col min="10497" max="10497" width="10.6640625" customWidth="1"/>
    <col min="10498" max="10498" width="13.33203125" bestFit="1" customWidth="1"/>
    <col min="10499" max="10499" width="10.109375" bestFit="1" customWidth="1"/>
    <col min="10500" max="10500" width="25.44140625" customWidth="1"/>
    <col min="10501" max="10501" width="13.5546875" customWidth="1"/>
    <col min="10502" max="10502" width="14.44140625" customWidth="1"/>
    <col min="10503" max="10503" width="10" customWidth="1"/>
    <col min="10504" max="10504" width="12" customWidth="1"/>
    <col min="10505" max="10505" width="10" customWidth="1"/>
    <col min="10506" max="10506" width="13.44140625" customWidth="1"/>
    <col min="10507" max="10507" width="10" customWidth="1"/>
    <col min="10508" max="10508" width="12.33203125" customWidth="1"/>
    <col min="10509" max="10509" width="4.88671875" bestFit="1" customWidth="1"/>
    <col min="10753" max="10753" width="10.6640625" customWidth="1"/>
    <col min="10754" max="10754" width="13.33203125" bestFit="1" customWidth="1"/>
    <col min="10755" max="10755" width="10.109375" bestFit="1" customWidth="1"/>
    <col min="10756" max="10756" width="25.44140625" customWidth="1"/>
    <col min="10757" max="10757" width="13.5546875" customWidth="1"/>
    <col min="10758" max="10758" width="14.44140625" customWidth="1"/>
    <col min="10759" max="10759" width="10" customWidth="1"/>
    <col min="10760" max="10760" width="12" customWidth="1"/>
    <col min="10761" max="10761" width="10" customWidth="1"/>
    <col min="10762" max="10762" width="13.44140625" customWidth="1"/>
    <col min="10763" max="10763" width="10" customWidth="1"/>
    <col min="10764" max="10764" width="12.33203125" customWidth="1"/>
    <col min="10765" max="10765" width="4.88671875" bestFit="1" customWidth="1"/>
    <col min="11009" max="11009" width="10.6640625" customWidth="1"/>
    <col min="11010" max="11010" width="13.33203125" bestFit="1" customWidth="1"/>
    <col min="11011" max="11011" width="10.109375" bestFit="1" customWidth="1"/>
    <col min="11012" max="11012" width="25.44140625" customWidth="1"/>
    <col min="11013" max="11013" width="13.5546875" customWidth="1"/>
    <col min="11014" max="11014" width="14.44140625" customWidth="1"/>
    <col min="11015" max="11015" width="10" customWidth="1"/>
    <col min="11016" max="11016" width="12" customWidth="1"/>
    <col min="11017" max="11017" width="10" customWidth="1"/>
    <col min="11018" max="11018" width="13.44140625" customWidth="1"/>
    <col min="11019" max="11019" width="10" customWidth="1"/>
    <col min="11020" max="11020" width="12.33203125" customWidth="1"/>
    <col min="11021" max="11021" width="4.88671875" bestFit="1" customWidth="1"/>
    <col min="11265" max="11265" width="10.6640625" customWidth="1"/>
    <col min="11266" max="11266" width="13.33203125" bestFit="1" customWidth="1"/>
    <col min="11267" max="11267" width="10.109375" bestFit="1" customWidth="1"/>
    <col min="11268" max="11268" width="25.44140625" customWidth="1"/>
    <col min="11269" max="11269" width="13.5546875" customWidth="1"/>
    <col min="11270" max="11270" width="14.44140625" customWidth="1"/>
    <col min="11271" max="11271" width="10" customWidth="1"/>
    <col min="11272" max="11272" width="12" customWidth="1"/>
    <col min="11273" max="11273" width="10" customWidth="1"/>
    <col min="11274" max="11274" width="13.44140625" customWidth="1"/>
    <col min="11275" max="11275" width="10" customWidth="1"/>
    <col min="11276" max="11276" width="12.33203125" customWidth="1"/>
    <col min="11277" max="11277" width="4.88671875" bestFit="1" customWidth="1"/>
    <col min="11521" max="11521" width="10.6640625" customWidth="1"/>
    <col min="11522" max="11522" width="13.33203125" bestFit="1" customWidth="1"/>
    <col min="11523" max="11523" width="10.109375" bestFit="1" customWidth="1"/>
    <col min="11524" max="11524" width="25.44140625" customWidth="1"/>
    <col min="11525" max="11525" width="13.5546875" customWidth="1"/>
    <col min="11526" max="11526" width="14.44140625" customWidth="1"/>
    <col min="11527" max="11527" width="10" customWidth="1"/>
    <col min="11528" max="11528" width="12" customWidth="1"/>
    <col min="11529" max="11529" width="10" customWidth="1"/>
    <col min="11530" max="11530" width="13.44140625" customWidth="1"/>
    <col min="11531" max="11531" width="10" customWidth="1"/>
    <col min="11532" max="11532" width="12.33203125" customWidth="1"/>
    <col min="11533" max="11533" width="4.88671875" bestFit="1" customWidth="1"/>
    <col min="11777" max="11777" width="10.6640625" customWidth="1"/>
    <col min="11778" max="11778" width="13.33203125" bestFit="1" customWidth="1"/>
    <col min="11779" max="11779" width="10.109375" bestFit="1" customWidth="1"/>
    <col min="11780" max="11780" width="25.44140625" customWidth="1"/>
    <col min="11781" max="11781" width="13.5546875" customWidth="1"/>
    <col min="11782" max="11782" width="14.44140625" customWidth="1"/>
    <col min="11783" max="11783" width="10" customWidth="1"/>
    <col min="11784" max="11784" width="12" customWidth="1"/>
    <col min="11785" max="11785" width="10" customWidth="1"/>
    <col min="11786" max="11786" width="13.44140625" customWidth="1"/>
    <col min="11787" max="11787" width="10" customWidth="1"/>
    <col min="11788" max="11788" width="12.33203125" customWidth="1"/>
    <col min="11789" max="11789" width="4.88671875" bestFit="1" customWidth="1"/>
    <col min="12033" max="12033" width="10.6640625" customWidth="1"/>
    <col min="12034" max="12034" width="13.33203125" bestFit="1" customWidth="1"/>
    <col min="12035" max="12035" width="10.109375" bestFit="1" customWidth="1"/>
    <col min="12036" max="12036" width="25.44140625" customWidth="1"/>
    <col min="12037" max="12037" width="13.5546875" customWidth="1"/>
    <col min="12038" max="12038" width="14.44140625" customWidth="1"/>
    <col min="12039" max="12039" width="10" customWidth="1"/>
    <col min="12040" max="12040" width="12" customWidth="1"/>
    <col min="12041" max="12041" width="10" customWidth="1"/>
    <col min="12042" max="12042" width="13.44140625" customWidth="1"/>
    <col min="12043" max="12043" width="10" customWidth="1"/>
    <col min="12044" max="12044" width="12.33203125" customWidth="1"/>
    <col min="12045" max="12045" width="4.88671875" bestFit="1" customWidth="1"/>
    <col min="12289" max="12289" width="10.6640625" customWidth="1"/>
    <col min="12290" max="12290" width="13.33203125" bestFit="1" customWidth="1"/>
    <col min="12291" max="12291" width="10.109375" bestFit="1" customWidth="1"/>
    <col min="12292" max="12292" width="25.44140625" customWidth="1"/>
    <col min="12293" max="12293" width="13.5546875" customWidth="1"/>
    <col min="12294" max="12294" width="14.44140625" customWidth="1"/>
    <col min="12295" max="12295" width="10" customWidth="1"/>
    <col min="12296" max="12296" width="12" customWidth="1"/>
    <col min="12297" max="12297" width="10" customWidth="1"/>
    <col min="12298" max="12298" width="13.44140625" customWidth="1"/>
    <col min="12299" max="12299" width="10" customWidth="1"/>
    <col min="12300" max="12300" width="12.33203125" customWidth="1"/>
    <col min="12301" max="12301" width="4.88671875" bestFit="1" customWidth="1"/>
    <col min="12545" max="12545" width="10.6640625" customWidth="1"/>
    <col min="12546" max="12546" width="13.33203125" bestFit="1" customWidth="1"/>
    <col min="12547" max="12547" width="10.109375" bestFit="1" customWidth="1"/>
    <col min="12548" max="12548" width="25.44140625" customWidth="1"/>
    <col min="12549" max="12549" width="13.5546875" customWidth="1"/>
    <col min="12550" max="12550" width="14.44140625" customWidth="1"/>
    <col min="12551" max="12551" width="10" customWidth="1"/>
    <col min="12552" max="12552" width="12" customWidth="1"/>
    <col min="12553" max="12553" width="10" customWidth="1"/>
    <col min="12554" max="12554" width="13.44140625" customWidth="1"/>
    <col min="12555" max="12555" width="10" customWidth="1"/>
    <col min="12556" max="12556" width="12.33203125" customWidth="1"/>
    <col min="12557" max="12557" width="4.88671875" bestFit="1" customWidth="1"/>
    <col min="12801" max="12801" width="10.6640625" customWidth="1"/>
    <col min="12802" max="12802" width="13.33203125" bestFit="1" customWidth="1"/>
    <col min="12803" max="12803" width="10.109375" bestFit="1" customWidth="1"/>
    <col min="12804" max="12804" width="25.44140625" customWidth="1"/>
    <col min="12805" max="12805" width="13.5546875" customWidth="1"/>
    <col min="12806" max="12806" width="14.44140625" customWidth="1"/>
    <col min="12807" max="12807" width="10" customWidth="1"/>
    <col min="12808" max="12808" width="12" customWidth="1"/>
    <col min="12809" max="12809" width="10" customWidth="1"/>
    <col min="12810" max="12810" width="13.44140625" customWidth="1"/>
    <col min="12811" max="12811" width="10" customWidth="1"/>
    <col min="12812" max="12812" width="12.33203125" customWidth="1"/>
    <col min="12813" max="12813" width="4.88671875" bestFit="1" customWidth="1"/>
    <col min="13057" max="13057" width="10.6640625" customWidth="1"/>
    <col min="13058" max="13058" width="13.33203125" bestFit="1" customWidth="1"/>
    <col min="13059" max="13059" width="10.109375" bestFit="1" customWidth="1"/>
    <col min="13060" max="13060" width="25.44140625" customWidth="1"/>
    <col min="13061" max="13061" width="13.5546875" customWidth="1"/>
    <col min="13062" max="13062" width="14.44140625" customWidth="1"/>
    <col min="13063" max="13063" width="10" customWidth="1"/>
    <col min="13064" max="13064" width="12" customWidth="1"/>
    <col min="13065" max="13065" width="10" customWidth="1"/>
    <col min="13066" max="13066" width="13.44140625" customWidth="1"/>
    <col min="13067" max="13067" width="10" customWidth="1"/>
    <col min="13068" max="13068" width="12.33203125" customWidth="1"/>
    <col min="13069" max="13069" width="4.88671875" bestFit="1" customWidth="1"/>
    <col min="13313" max="13313" width="10.6640625" customWidth="1"/>
    <col min="13314" max="13314" width="13.33203125" bestFit="1" customWidth="1"/>
    <col min="13315" max="13315" width="10.109375" bestFit="1" customWidth="1"/>
    <col min="13316" max="13316" width="25.44140625" customWidth="1"/>
    <col min="13317" max="13317" width="13.5546875" customWidth="1"/>
    <col min="13318" max="13318" width="14.44140625" customWidth="1"/>
    <col min="13319" max="13319" width="10" customWidth="1"/>
    <col min="13320" max="13320" width="12" customWidth="1"/>
    <col min="13321" max="13321" width="10" customWidth="1"/>
    <col min="13322" max="13322" width="13.44140625" customWidth="1"/>
    <col min="13323" max="13323" width="10" customWidth="1"/>
    <col min="13324" max="13324" width="12.33203125" customWidth="1"/>
    <col min="13325" max="13325" width="4.88671875" bestFit="1" customWidth="1"/>
    <col min="13569" max="13569" width="10.6640625" customWidth="1"/>
    <col min="13570" max="13570" width="13.33203125" bestFit="1" customWidth="1"/>
    <col min="13571" max="13571" width="10.109375" bestFit="1" customWidth="1"/>
    <col min="13572" max="13572" width="25.44140625" customWidth="1"/>
    <col min="13573" max="13573" width="13.5546875" customWidth="1"/>
    <col min="13574" max="13574" width="14.44140625" customWidth="1"/>
    <col min="13575" max="13575" width="10" customWidth="1"/>
    <col min="13576" max="13576" width="12" customWidth="1"/>
    <col min="13577" max="13577" width="10" customWidth="1"/>
    <col min="13578" max="13578" width="13.44140625" customWidth="1"/>
    <col min="13579" max="13579" width="10" customWidth="1"/>
    <col min="13580" max="13580" width="12.33203125" customWidth="1"/>
    <col min="13581" max="13581" width="4.88671875" bestFit="1" customWidth="1"/>
    <col min="13825" max="13825" width="10.6640625" customWidth="1"/>
    <col min="13826" max="13826" width="13.33203125" bestFit="1" customWidth="1"/>
    <col min="13827" max="13827" width="10.109375" bestFit="1" customWidth="1"/>
    <col min="13828" max="13828" width="25.44140625" customWidth="1"/>
    <col min="13829" max="13829" width="13.5546875" customWidth="1"/>
    <col min="13830" max="13830" width="14.44140625" customWidth="1"/>
    <col min="13831" max="13831" width="10" customWidth="1"/>
    <col min="13832" max="13832" width="12" customWidth="1"/>
    <col min="13833" max="13833" width="10" customWidth="1"/>
    <col min="13834" max="13834" width="13.44140625" customWidth="1"/>
    <col min="13835" max="13835" width="10" customWidth="1"/>
    <col min="13836" max="13836" width="12.33203125" customWidth="1"/>
    <col min="13837" max="13837" width="4.88671875" bestFit="1" customWidth="1"/>
    <col min="14081" max="14081" width="10.6640625" customWidth="1"/>
    <col min="14082" max="14082" width="13.33203125" bestFit="1" customWidth="1"/>
    <col min="14083" max="14083" width="10.109375" bestFit="1" customWidth="1"/>
    <col min="14084" max="14084" width="25.44140625" customWidth="1"/>
    <col min="14085" max="14085" width="13.5546875" customWidth="1"/>
    <col min="14086" max="14086" width="14.44140625" customWidth="1"/>
    <col min="14087" max="14087" width="10" customWidth="1"/>
    <col min="14088" max="14088" width="12" customWidth="1"/>
    <col min="14089" max="14089" width="10" customWidth="1"/>
    <col min="14090" max="14090" width="13.44140625" customWidth="1"/>
    <col min="14091" max="14091" width="10" customWidth="1"/>
    <col min="14092" max="14092" width="12.33203125" customWidth="1"/>
    <col min="14093" max="14093" width="4.88671875" bestFit="1" customWidth="1"/>
    <col min="14337" max="14337" width="10.6640625" customWidth="1"/>
    <col min="14338" max="14338" width="13.33203125" bestFit="1" customWidth="1"/>
    <col min="14339" max="14339" width="10.109375" bestFit="1" customWidth="1"/>
    <col min="14340" max="14340" width="25.44140625" customWidth="1"/>
    <col min="14341" max="14341" width="13.5546875" customWidth="1"/>
    <col min="14342" max="14342" width="14.44140625" customWidth="1"/>
    <col min="14343" max="14343" width="10" customWidth="1"/>
    <col min="14344" max="14344" width="12" customWidth="1"/>
    <col min="14345" max="14345" width="10" customWidth="1"/>
    <col min="14346" max="14346" width="13.44140625" customWidth="1"/>
    <col min="14347" max="14347" width="10" customWidth="1"/>
    <col min="14348" max="14348" width="12.33203125" customWidth="1"/>
    <col min="14349" max="14349" width="4.88671875" bestFit="1" customWidth="1"/>
    <col min="14593" max="14593" width="10.6640625" customWidth="1"/>
    <col min="14594" max="14594" width="13.33203125" bestFit="1" customWidth="1"/>
    <col min="14595" max="14595" width="10.109375" bestFit="1" customWidth="1"/>
    <col min="14596" max="14596" width="25.44140625" customWidth="1"/>
    <col min="14597" max="14597" width="13.5546875" customWidth="1"/>
    <col min="14598" max="14598" width="14.44140625" customWidth="1"/>
    <col min="14599" max="14599" width="10" customWidth="1"/>
    <col min="14600" max="14600" width="12" customWidth="1"/>
    <col min="14601" max="14601" width="10" customWidth="1"/>
    <col min="14602" max="14602" width="13.44140625" customWidth="1"/>
    <col min="14603" max="14603" width="10" customWidth="1"/>
    <col min="14604" max="14604" width="12.33203125" customWidth="1"/>
    <col min="14605" max="14605" width="4.88671875" bestFit="1" customWidth="1"/>
    <col min="14849" max="14849" width="10.6640625" customWidth="1"/>
    <col min="14850" max="14850" width="13.33203125" bestFit="1" customWidth="1"/>
    <col min="14851" max="14851" width="10.109375" bestFit="1" customWidth="1"/>
    <col min="14852" max="14852" width="25.44140625" customWidth="1"/>
    <col min="14853" max="14853" width="13.5546875" customWidth="1"/>
    <col min="14854" max="14854" width="14.44140625" customWidth="1"/>
    <col min="14855" max="14855" width="10" customWidth="1"/>
    <col min="14856" max="14856" width="12" customWidth="1"/>
    <col min="14857" max="14857" width="10" customWidth="1"/>
    <col min="14858" max="14858" width="13.44140625" customWidth="1"/>
    <col min="14859" max="14859" width="10" customWidth="1"/>
    <col min="14860" max="14860" width="12.33203125" customWidth="1"/>
    <col min="14861" max="14861" width="4.88671875" bestFit="1" customWidth="1"/>
    <col min="15105" max="15105" width="10.6640625" customWidth="1"/>
    <col min="15106" max="15106" width="13.33203125" bestFit="1" customWidth="1"/>
    <col min="15107" max="15107" width="10.109375" bestFit="1" customWidth="1"/>
    <col min="15108" max="15108" width="25.44140625" customWidth="1"/>
    <col min="15109" max="15109" width="13.5546875" customWidth="1"/>
    <col min="15110" max="15110" width="14.44140625" customWidth="1"/>
    <col min="15111" max="15111" width="10" customWidth="1"/>
    <col min="15112" max="15112" width="12" customWidth="1"/>
    <col min="15113" max="15113" width="10" customWidth="1"/>
    <col min="15114" max="15114" width="13.44140625" customWidth="1"/>
    <col min="15115" max="15115" width="10" customWidth="1"/>
    <col min="15116" max="15116" width="12.33203125" customWidth="1"/>
    <col min="15117" max="15117" width="4.88671875" bestFit="1" customWidth="1"/>
    <col min="15361" max="15361" width="10.6640625" customWidth="1"/>
    <col min="15362" max="15362" width="13.33203125" bestFit="1" customWidth="1"/>
    <col min="15363" max="15363" width="10.109375" bestFit="1" customWidth="1"/>
    <col min="15364" max="15364" width="25.44140625" customWidth="1"/>
    <col min="15365" max="15365" width="13.5546875" customWidth="1"/>
    <col min="15366" max="15366" width="14.44140625" customWidth="1"/>
    <col min="15367" max="15367" width="10" customWidth="1"/>
    <col min="15368" max="15368" width="12" customWidth="1"/>
    <col min="15369" max="15369" width="10" customWidth="1"/>
    <col min="15370" max="15370" width="13.44140625" customWidth="1"/>
    <col min="15371" max="15371" width="10" customWidth="1"/>
    <col min="15372" max="15372" width="12.33203125" customWidth="1"/>
    <col min="15373" max="15373" width="4.88671875" bestFit="1" customWidth="1"/>
    <col min="15617" max="15617" width="10.6640625" customWidth="1"/>
    <col min="15618" max="15618" width="13.33203125" bestFit="1" customWidth="1"/>
    <col min="15619" max="15619" width="10.109375" bestFit="1" customWidth="1"/>
    <col min="15620" max="15620" width="25.44140625" customWidth="1"/>
    <col min="15621" max="15621" width="13.5546875" customWidth="1"/>
    <col min="15622" max="15622" width="14.44140625" customWidth="1"/>
    <col min="15623" max="15623" width="10" customWidth="1"/>
    <col min="15624" max="15624" width="12" customWidth="1"/>
    <col min="15625" max="15625" width="10" customWidth="1"/>
    <col min="15626" max="15626" width="13.44140625" customWidth="1"/>
    <col min="15627" max="15627" width="10" customWidth="1"/>
    <col min="15628" max="15628" width="12.33203125" customWidth="1"/>
    <col min="15629" max="15629" width="4.88671875" bestFit="1" customWidth="1"/>
    <col min="15873" max="15873" width="10.6640625" customWidth="1"/>
    <col min="15874" max="15874" width="13.33203125" bestFit="1" customWidth="1"/>
    <col min="15875" max="15875" width="10.109375" bestFit="1" customWidth="1"/>
    <col min="15876" max="15876" width="25.44140625" customWidth="1"/>
    <col min="15877" max="15877" width="13.5546875" customWidth="1"/>
    <col min="15878" max="15878" width="14.44140625" customWidth="1"/>
    <col min="15879" max="15879" width="10" customWidth="1"/>
    <col min="15880" max="15880" width="12" customWidth="1"/>
    <col min="15881" max="15881" width="10" customWidth="1"/>
    <col min="15882" max="15882" width="13.44140625" customWidth="1"/>
    <col min="15883" max="15883" width="10" customWidth="1"/>
    <col min="15884" max="15884" width="12.33203125" customWidth="1"/>
    <col min="15885" max="15885" width="4.88671875" bestFit="1" customWidth="1"/>
    <col min="16129" max="16129" width="10.6640625" customWidth="1"/>
    <col min="16130" max="16130" width="13.33203125" bestFit="1" customWidth="1"/>
    <col min="16131" max="16131" width="10.109375" bestFit="1" customWidth="1"/>
    <col min="16132" max="16132" width="25.44140625" customWidth="1"/>
    <col min="16133" max="16133" width="13.5546875" customWidth="1"/>
    <col min="16134" max="16134" width="14.44140625" customWidth="1"/>
    <col min="16135" max="16135" width="10" customWidth="1"/>
    <col min="16136" max="16136" width="12" customWidth="1"/>
    <col min="16137" max="16137" width="10" customWidth="1"/>
    <col min="16138" max="16138" width="13.44140625" customWidth="1"/>
    <col min="16139" max="16139" width="10" customWidth="1"/>
    <col min="16140" max="16140" width="12.33203125" customWidth="1"/>
    <col min="16141" max="16141" width="4.88671875" bestFit="1" customWidth="1"/>
  </cols>
  <sheetData>
    <row r="1" spans="1:15" ht="15.6" x14ac:dyDescent="0.3">
      <c r="A1" s="156" t="s">
        <v>0</v>
      </c>
      <c r="B1" s="3"/>
      <c r="C1" s="156"/>
      <c r="D1" s="142"/>
      <c r="E1" s="3"/>
      <c r="F1" s="3"/>
      <c r="G1" s="218" t="s">
        <v>467</v>
      </c>
      <c r="H1" s="218"/>
      <c r="I1" s="218"/>
      <c r="J1" s="218"/>
      <c r="K1" s="218"/>
      <c r="L1" s="218"/>
    </row>
    <row r="2" spans="1:15" ht="15.6" x14ac:dyDescent="0.3">
      <c r="A2" s="156" t="s">
        <v>1</v>
      </c>
      <c r="B2" s="3"/>
      <c r="C2" s="156"/>
      <c r="D2" s="142"/>
      <c r="E2" s="3"/>
      <c r="F2" s="3"/>
      <c r="G2" s="3"/>
      <c r="H2" s="3"/>
      <c r="I2" s="143" t="s">
        <v>468</v>
      </c>
      <c r="J2" s="3"/>
      <c r="K2" s="3"/>
      <c r="L2" s="3"/>
    </row>
    <row r="3" spans="1:15" ht="15.6" x14ac:dyDescent="0.3">
      <c r="A3" s="156" t="s">
        <v>2</v>
      </c>
      <c r="B3" s="3"/>
      <c r="C3" s="156"/>
      <c r="D3" s="142"/>
      <c r="E3" s="3"/>
      <c r="F3" s="3"/>
      <c r="G3" s="3"/>
      <c r="H3" s="3"/>
      <c r="I3" s="143" t="s">
        <v>469</v>
      </c>
      <c r="J3" s="3"/>
      <c r="K3" s="3"/>
      <c r="L3" s="3"/>
    </row>
    <row r="5" spans="1:15" ht="21" x14ac:dyDescent="0.3">
      <c r="A5" s="219" t="s">
        <v>470</v>
      </c>
      <c r="B5" s="219"/>
      <c r="C5" s="219"/>
      <c r="D5" s="219"/>
      <c r="E5" s="219"/>
      <c r="F5" s="219"/>
      <c r="G5" s="219"/>
      <c r="H5" s="219"/>
      <c r="I5" s="219"/>
      <c r="J5" s="219"/>
      <c r="K5" s="219"/>
      <c r="L5" s="219"/>
      <c r="M5" s="219"/>
    </row>
    <row r="6" spans="1:15" s="147" customFormat="1" x14ac:dyDescent="0.3">
      <c r="A6" s="157"/>
      <c r="B6" s="145"/>
      <c r="C6" s="157"/>
      <c r="D6" s="146"/>
      <c r="E6" s="145" t="s">
        <v>471</v>
      </c>
      <c r="F6" s="131" t="s">
        <v>194</v>
      </c>
      <c r="G6" s="146" t="s">
        <v>472</v>
      </c>
      <c r="I6" s="148" t="str">
        <f>VLOOKUP($F$6,BDMTK,5,0)</f>
        <v>m</v>
      </c>
      <c r="J6" s="145"/>
      <c r="K6" s="145"/>
      <c r="L6" s="145"/>
      <c r="M6"/>
    </row>
    <row r="7" spans="1:15" s="147" customFormat="1" x14ac:dyDescent="0.3">
      <c r="A7" s="157"/>
      <c r="B7" s="145"/>
      <c r="C7" s="157"/>
      <c r="D7" s="146"/>
      <c r="E7" s="145" t="s">
        <v>473</v>
      </c>
      <c r="F7" s="148" t="str">
        <f>VLOOKUP($F$6,BDMTK,2,0)</f>
        <v>Vải kate trắng khổ 1.2m</v>
      </c>
      <c r="G7" s="145"/>
      <c r="H7" s="145"/>
      <c r="I7" s="145"/>
      <c r="J7" s="145"/>
      <c r="K7" s="145"/>
      <c r="L7" s="145"/>
      <c r="M7"/>
    </row>
    <row r="8" spans="1:15" ht="12.75" customHeight="1" x14ac:dyDescent="0.3">
      <c r="A8" s="220" t="s">
        <v>6</v>
      </c>
      <c r="B8" s="214" t="s">
        <v>474</v>
      </c>
      <c r="C8" s="214"/>
      <c r="D8" s="221" t="s">
        <v>3</v>
      </c>
      <c r="E8" s="223" t="s">
        <v>475</v>
      </c>
      <c r="F8" s="223" t="s">
        <v>476</v>
      </c>
      <c r="G8" s="214" t="s">
        <v>477</v>
      </c>
      <c r="H8" s="214"/>
      <c r="I8" s="214" t="s">
        <v>478</v>
      </c>
      <c r="J8" s="214"/>
      <c r="K8" s="214" t="s">
        <v>479</v>
      </c>
      <c r="L8" s="214"/>
      <c r="M8" s="214" t="s">
        <v>480</v>
      </c>
    </row>
    <row r="9" spans="1:15" ht="15.6" x14ac:dyDescent="0.3">
      <c r="A9" s="220"/>
      <c r="B9" s="149" t="s">
        <v>481</v>
      </c>
      <c r="C9" s="158" t="s">
        <v>482</v>
      </c>
      <c r="D9" s="222"/>
      <c r="E9" s="224"/>
      <c r="F9" s="224"/>
      <c r="G9" s="149" t="s">
        <v>448</v>
      </c>
      <c r="H9" s="149" t="s">
        <v>483</v>
      </c>
      <c r="I9" s="149" t="s">
        <v>448</v>
      </c>
      <c r="J9" s="149" t="s">
        <v>483</v>
      </c>
      <c r="K9" s="149" t="s">
        <v>448</v>
      </c>
      <c r="L9" s="149" t="s">
        <v>483</v>
      </c>
      <c r="M9" s="214"/>
      <c r="N9" s="70" t="s">
        <v>194</v>
      </c>
    </row>
    <row r="10" spans="1:15" s="147" customFormat="1" ht="15.6" x14ac:dyDescent="0.25">
      <c r="A10" s="215" t="s">
        <v>484</v>
      </c>
      <c r="B10" s="216"/>
      <c r="C10" s="216"/>
      <c r="D10" s="217"/>
      <c r="E10" s="150"/>
      <c r="F10" s="130">
        <f>IF(K10=0,0,L10/K10)</f>
        <v>62400</v>
      </c>
      <c r="G10" s="130"/>
      <c r="H10" s="130"/>
      <c r="I10" s="130"/>
      <c r="J10" s="130"/>
      <c r="K10" s="170">
        <f>VLOOKUP($F$6,BDMTK,6,0)</f>
        <v>2500</v>
      </c>
      <c r="L10" s="170">
        <f>VLOOKUP($F$6,BDMTK,7,0)</f>
        <v>156000000</v>
      </c>
      <c r="M10" s="151"/>
      <c r="N10" s="70" t="s">
        <v>169</v>
      </c>
    </row>
    <row r="11" spans="1:15" s="147" customFormat="1" ht="15.6" x14ac:dyDescent="0.25">
      <c r="A11" s="215" t="s">
        <v>487</v>
      </c>
      <c r="B11" s="216"/>
      <c r="C11" s="216"/>
      <c r="D11" s="217"/>
      <c r="E11" s="150"/>
      <c r="F11" s="130"/>
      <c r="G11" s="130">
        <f>SUMIF(TKNO,$F$6,SLPS)</f>
        <v>3000</v>
      </c>
      <c r="H11" s="130">
        <f>SUMIF(TKNO,$F$6,STPS)</f>
        <v>241800000</v>
      </c>
      <c r="I11" s="130">
        <f>SUMIF(TKCO,$F$6,SLPS)</f>
        <v>3000</v>
      </c>
      <c r="J11" s="130">
        <f>SUMIF(TKCO,$F$6,STPS)</f>
        <v>196300000</v>
      </c>
      <c r="K11" s="130"/>
      <c r="L11" s="130"/>
      <c r="M11" s="150"/>
      <c r="N11" s="70" t="s">
        <v>178</v>
      </c>
    </row>
    <row r="12" spans="1:15" s="147" customFormat="1" ht="15.6" x14ac:dyDescent="0.25">
      <c r="A12" s="215" t="s">
        <v>488</v>
      </c>
      <c r="B12" s="216"/>
      <c r="C12" s="216"/>
      <c r="D12" s="217"/>
      <c r="E12" s="150"/>
      <c r="F12" s="130">
        <f>IF(K12=0,0,L12/K12)</f>
        <v>80600</v>
      </c>
      <c r="G12" s="130"/>
      <c r="H12" s="130"/>
      <c r="I12" s="130"/>
      <c r="J12" s="130"/>
      <c r="K12" s="172">
        <f>K10+G11-I11</f>
        <v>2500</v>
      </c>
      <c r="L12" s="172">
        <f>L10+H11-J11</f>
        <v>201500000</v>
      </c>
      <c r="M12" s="150"/>
      <c r="N12" s="70" t="s">
        <v>180</v>
      </c>
      <c r="O12" s="147">
        <f>COUNTA(TKNO)+13</f>
        <v>136</v>
      </c>
    </row>
    <row r="13" spans="1:15" ht="15.6" x14ac:dyDescent="0.3">
      <c r="A13" s="159" t="s">
        <v>489</v>
      </c>
      <c r="B13" s="152" t="s">
        <v>490</v>
      </c>
      <c r="C13" s="159" t="s">
        <v>491</v>
      </c>
      <c r="D13" s="153" t="s">
        <v>492</v>
      </c>
      <c r="E13" s="152" t="s">
        <v>493</v>
      </c>
      <c r="F13" s="152" t="s">
        <v>494</v>
      </c>
      <c r="G13" s="152" t="s">
        <v>495</v>
      </c>
      <c r="H13" s="152" t="s">
        <v>496</v>
      </c>
      <c r="I13" s="152" t="s">
        <v>497</v>
      </c>
      <c r="J13" s="152" t="s">
        <v>498</v>
      </c>
      <c r="K13" s="152" t="s">
        <v>499</v>
      </c>
      <c r="L13" s="152" t="s">
        <v>500</v>
      </c>
      <c r="M13" s="152" t="s">
        <v>501</v>
      </c>
      <c r="N13" s="70" t="s">
        <v>182</v>
      </c>
    </row>
    <row r="14" spans="1:15" ht="15.6" hidden="1" x14ac:dyDescent="0.3">
      <c r="A14" s="130" t="str">
        <f>IF($E14="","",NGHIEPVUKT!D7)</f>
        <v/>
      </c>
      <c r="B14" s="130" t="str">
        <f>IF($E14="","",IF(NGHIEPVUKT!F7&lt;&gt;"",NGHIEPVUKT!F7,IF(NGHIEPVUKT!E7&lt;&gt;"",NGHIEPVUKT!E7,NGHIEPVUKT!G7)))</f>
        <v/>
      </c>
      <c r="C14" s="130" t="str">
        <f>IF($E14="","",NGHIEPVUKT!I7)</f>
        <v/>
      </c>
      <c r="D14" s="130" t="str">
        <f>IF($E14="","",NGHIEPVUKT!L7)</f>
        <v/>
      </c>
      <c r="E14" s="130" t="str">
        <f>IF($F$6=NGHIEPVUKT!M7,NGHIEPVUKT!N7,IF($F$6=NGHIEPVUKT!N7,NGHIEPVUKT!M7,""))</f>
        <v/>
      </c>
      <c r="F14" s="130">
        <f>IF(G14&lt;&gt;0,H14/G14,IF(I14&lt;&gt;0,J14/I14,0))</f>
        <v>0</v>
      </c>
      <c r="G14" s="130">
        <f>IF($F$6=NGHIEPVUKT!$M7,NGHIEPVUKT!O7,0)</f>
        <v>0</v>
      </c>
      <c r="H14" s="130">
        <f>IF($F$6=NGHIEPVUKT!$M7,NGHIEPVUKT!P7,0)</f>
        <v>0</v>
      </c>
      <c r="I14" s="130">
        <f>IF($F$6=NGHIEPVUKT!$N7,NGHIEPVUKT!O7,0)</f>
        <v>0</v>
      </c>
      <c r="J14" s="130">
        <f>IF($F$6=NGHIEPVUKT!$N7,NGHIEPVUKT!P7,0)</f>
        <v>0</v>
      </c>
      <c r="K14" s="130">
        <f>IF(G14+I14=0,0,$K$10+SUM($G$14:G14)-SUM($I$14:I14))</f>
        <v>0</v>
      </c>
      <c r="L14" s="130">
        <f>IF(H14+J14=0,0,$L$10+SUM($H$14:H14)-SUM($J$14:J14))</f>
        <v>0</v>
      </c>
      <c r="M14" s="150"/>
      <c r="N14" s="70" t="s">
        <v>184</v>
      </c>
    </row>
    <row r="15" spans="1:15" ht="15.6" hidden="1" x14ac:dyDescent="0.3">
      <c r="A15" s="130" t="str">
        <f>IF($E15="","",NGHIEPVUKT!D8)</f>
        <v/>
      </c>
      <c r="B15" s="130" t="str">
        <f>IF($E15="","",IF(NGHIEPVUKT!F8&lt;&gt;"",NGHIEPVUKT!F8,IF(NGHIEPVUKT!E8&lt;&gt;"",NGHIEPVUKT!E8,NGHIEPVUKT!G8)))</f>
        <v/>
      </c>
      <c r="C15" s="130" t="str">
        <f>IF($E15="","",NGHIEPVUKT!I8)</f>
        <v/>
      </c>
      <c r="D15" s="130" t="str">
        <f>IF($E15="","",NGHIEPVUKT!L8)</f>
        <v/>
      </c>
      <c r="E15" s="130" t="str">
        <f>IF($F$6=NGHIEPVUKT!M8,NGHIEPVUKT!N8,IF($F$6=NGHIEPVUKT!N8,NGHIEPVUKT!M8,""))</f>
        <v/>
      </c>
      <c r="F15" s="130">
        <f t="shared" ref="F15:F78" si="0">IF(G15&lt;&gt;0,H15/G15,IF(I15&lt;&gt;0,J15/I15,0))</f>
        <v>0</v>
      </c>
      <c r="G15" s="130">
        <f>IF($F$6=NGHIEPVUKT!$M8,NGHIEPVUKT!O8,0)</f>
        <v>0</v>
      </c>
      <c r="H15" s="130">
        <f>IF($F$6=NGHIEPVUKT!$M8,NGHIEPVUKT!P8,0)</f>
        <v>0</v>
      </c>
      <c r="I15" s="130">
        <f>IF($F$6=NGHIEPVUKT!$N8,NGHIEPVUKT!O8,0)</f>
        <v>0</v>
      </c>
      <c r="J15" s="130">
        <f>IF($F$6=NGHIEPVUKT!$N8,NGHIEPVUKT!P8,0)</f>
        <v>0</v>
      </c>
      <c r="K15" s="130">
        <f>IF(G15+I15=0,0,$K$10+SUM($G$14:G15)-SUM($I$14:I15))</f>
        <v>0</v>
      </c>
      <c r="L15" s="130">
        <f>IF(H15+J15=0,0,$L$10+SUM($H$14:H15)-SUM($J$14:J15))</f>
        <v>0</v>
      </c>
      <c r="M15" s="154"/>
      <c r="N15" s="70" t="s">
        <v>158</v>
      </c>
    </row>
    <row r="16" spans="1:15" ht="15.6" hidden="1" x14ac:dyDescent="0.3">
      <c r="A16" s="130" t="str">
        <f>IF($E16="","",NGHIEPVUKT!D9)</f>
        <v/>
      </c>
      <c r="B16" s="130" t="str">
        <f>IF($E16="","",IF(NGHIEPVUKT!F9&lt;&gt;"",NGHIEPVUKT!F9,IF(NGHIEPVUKT!E9&lt;&gt;"",NGHIEPVUKT!E9,NGHIEPVUKT!G9)))</f>
        <v/>
      </c>
      <c r="C16" s="130" t="str">
        <f>IF($E16="","",NGHIEPVUKT!I9)</f>
        <v/>
      </c>
      <c r="D16" s="130" t="str">
        <f>IF($E16="","",NGHIEPVUKT!L9)</f>
        <v/>
      </c>
      <c r="E16" s="130" t="str">
        <f>IF($F$6=NGHIEPVUKT!M9,NGHIEPVUKT!N9,IF($F$6=NGHIEPVUKT!N9,NGHIEPVUKT!M9,""))</f>
        <v/>
      </c>
      <c r="F16" s="130">
        <f t="shared" si="0"/>
        <v>0</v>
      </c>
      <c r="G16" s="130">
        <f>IF($F$6=NGHIEPVUKT!$M9,NGHIEPVUKT!O9,0)</f>
        <v>0</v>
      </c>
      <c r="H16" s="130">
        <f>IF($F$6=NGHIEPVUKT!$M9,NGHIEPVUKT!P9,0)</f>
        <v>0</v>
      </c>
      <c r="I16" s="130">
        <f>IF($F$6=NGHIEPVUKT!$N9,NGHIEPVUKT!O9,0)</f>
        <v>0</v>
      </c>
      <c r="J16" s="130">
        <f>IF($F$6=NGHIEPVUKT!$N9,NGHIEPVUKT!P9,0)</f>
        <v>0</v>
      </c>
      <c r="K16" s="130">
        <f>IF(G16+I16=0,0,$K$10+SUM($G$14:G16)-SUM($I$14:I16))</f>
        <v>0</v>
      </c>
      <c r="L16" s="130">
        <f>IF(H16+J16=0,0,$L$10+SUM($H$14:H16)-SUM($J$14:J16))</f>
        <v>0</v>
      </c>
      <c r="M16" s="154"/>
      <c r="N16" s="70" t="s">
        <v>210</v>
      </c>
    </row>
    <row r="17" spans="1:14" ht="15.6" hidden="1" x14ac:dyDescent="0.3">
      <c r="A17" s="130" t="str">
        <f>IF($E17="","",NGHIEPVUKT!D10)</f>
        <v/>
      </c>
      <c r="B17" s="130" t="str">
        <f>IF($E17="","",IF(NGHIEPVUKT!F10&lt;&gt;"",NGHIEPVUKT!F10,IF(NGHIEPVUKT!E10&lt;&gt;"",NGHIEPVUKT!E10,NGHIEPVUKT!G10)))</f>
        <v/>
      </c>
      <c r="C17" s="130" t="str">
        <f>IF($E17="","",NGHIEPVUKT!I10)</f>
        <v/>
      </c>
      <c r="D17" s="130" t="str">
        <f>IF($E17="","",NGHIEPVUKT!L10)</f>
        <v/>
      </c>
      <c r="E17" s="130" t="str">
        <f>IF($F$6=NGHIEPVUKT!M10,NGHIEPVUKT!N10,IF($F$6=NGHIEPVUKT!N10,NGHIEPVUKT!M10,""))</f>
        <v/>
      </c>
      <c r="F17" s="130">
        <f t="shared" si="0"/>
        <v>0</v>
      </c>
      <c r="G17" s="130">
        <f>IF($F$6=NGHIEPVUKT!$M10,NGHIEPVUKT!O10,0)</f>
        <v>0</v>
      </c>
      <c r="H17" s="130">
        <f>IF($F$6=NGHIEPVUKT!$M10,NGHIEPVUKT!P10,0)</f>
        <v>0</v>
      </c>
      <c r="I17" s="130">
        <f>IF($F$6=NGHIEPVUKT!$N10,NGHIEPVUKT!O10,0)</f>
        <v>0</v>
      </c>
      <c r="J17" s="130">
        <f>IF($F$6=NGHIEPVUKT!$N10,NGHIEPVUKT!P10,0)</f>
        <v>0</v>
      </c>
      <c r="K17" s="130">
        <f>IF(G17+I17=0,0,$K$10+SUM($G$14:G17)-SUM($I$14:I17))</f>
        <v>0</v>
      </c>
      <c r="L17" s="130">
        <f>IF(H17+J17=0,0,$L$10+SUM($H$14:H17)-SUM($J$14:J17))</f>
        <v>0</v>
      </c>
      <c r="M17" s="154"/>
      <c r="N17" s="70" t="s">
        <v>200</v>
      </c>
    </row>
    <row r="18" spans="1:14" hidden="1" x14ac:dyDescent="0.3">
      <c r="A18" s="130" t="str">
        <f>IF($E18="","",NGHIEPVUKT!D11)</f>
        <v/>
      </c>
      <c r="B18" s="130" t="str">
        <f>IF($E18="","",IF(NGHIEPVUKT!F11&lt;&gt;"",NGHIEPVUKT!F11,IF(NGHIEPVUKT!E11&lt;&gt;"",NGHIEPVUKT!E11,NGHIEPVUKT!G11)))</f>
        <v/>
      </c>
      <c r="C18" s="130" t="str">
        <f>IF($E18="","",NGHIEPVUKT!I11)</f>
        <v/>
      </c>
      <c r="D18" s="130" t="str">
        <f>IF($E18="","",NGHIEPVUKT!L11)</f>
        <v/>
      </c>
      <c r="E18" s="130" t="str">
        <f>IF($F$6=NGHIEPVUKT!M11,NGHIEPVUKT!N11,IF($F$6=NGHIEPVUKT!N11,NGHIEPVUKT!M11,""))</f>
        <v/>
      </c>
      <c r="F18" s="130">
        <f t="shared" si="0"/>
        <v>0</v>
      </c>
      <c r="G18" s="130">
        <f>IF($F$6=NGHIEPVUKT!$M11,NGHIEPVUKT!O11,0)</f>
        <v>0</v>
      </c>
      <c r="H18" s="130">
        <f>IF($F$6=NGHIEPVUKT!$M11,NGHIEPVUKT!P11,0)</f>
        <v>0</v>
      </c>
      <c r="I18" s="130">
        <f>IF($F$6=NGHIEPVUKT!$N11,NGHIEPVUKT!O11,0)</f>
        <v>0</v>
      </c>
      <c r="J18" s="130">
        <f>IF($F$6=NGHIEPVUKT!$N11,NGHIEPVUKT!P11,0)</f>
        <v>0</v>
      </c>
      <c r="K18" s="130">
        <f>IF(G18+I18=0,0,$K$10+SUM($G$14:G18)-SUM($I$14:I18))</f>
        <v>0</v>
      </c>
      <c r="L18" s="130">
        <f>IF(H18+J18=0,0,$L$10+SUM($H$14:H18)-SUM($J$14:J18))</f>
        <v>0</v>
      </c>
      <c r="M18" s="154"/>
    </row>
    <row r="19" spans="1:14" hidden="1" x14ac:dyDescent="0.3">
      <c r="A19" s="130" t="str">
        <f>IF($E19="","",NGHIEPVUKT!D12)</f>
        <v/>
      </c>
      <c r="B19" s="130" t="str">
        <f>IF($E19="","",IF(NGHIEPVUKT!F12&lt;&gt;"",NGHIEPVUKT!F12,IF(NGHIEPVUKT!E12&lt;&gt;"",NGHIEPVUKT!E12,NGHIEPVUKT!G12)))</f>
        <v/>
      </c>
      <c r="C19" s="130" t="str">
        <f>IF($E19="","",NGHIEPVUKT!I12)</f>
        <v/>
      </c>
      <c r="D19" s="130" t="str">
        <f>IF($E19="","",NGHIEPVUKT!L12)</f>
        <v/>
      </c>
      <c r="E19" s="130" t="str">
        <f>IF($F$6=NGHIEPVUKT!M12,NGHIEPVUKT!N12,IF($F$6=NGHIEPVUKT!N12,NGHIEPVUKT!M12,""))</f>
        <v/>
      </c>
      <c r="F19" s="130">
        <f t="shared" si="0"/>
        <v>0</v>
      </c>
      <c r="G19" s="130">
        <f>IF($F$6=NGHIEPVUKT!$M12,NGHIEPVUKT!O12,0)</f>
        <v>0</v>
      </c>
      <c r="H19" s="130">
        <f>IF($F$6=NGHIEPVUKT!$M12,NGHIEPVUKT!P12,0)</f>
        <v>0</v>
      </c>
      <c r="I19" s="130">
        <f>IF($F$6=NGHIEPVUKT!$N12,NGHIEPVUKT!O12,0)</f>
        <v>0</v>
      </c>
      <c r="J19" s="130">
        <f>IF($F$6=NGHIEPVUKT!$N12,NGHIEPVUKT!P12,0)</f>
        <v>0</v>
      </c>
      <c r="K19" s="130">
        <f>IF(G19+I19=0,0,$K$10+SUM($G$14:G19)-SUM($I$14:I19))</f>
        <v>0</v>
      </c>
      <c r="L19" s="130">
        <f>IF(H19+J19=0,0,$L$10+SUM($H$14:H19)-SUM($J$14:J19))</f>
        <v>0</v>
      </c>
      <c r="M19" s="154"/>
    </row>
    <row r="20" spans="1:14" hidden="1" x14ac:dyDescent="0.3">
      <c r="A20" s="130" t="str">
        <f>IF($E20="","",NGHIEPVUKT!D13)</f>
        <v/>
      </c>
      <c r="B20" s="130" t="str">
        <f>IF($E20="","",IF(NGHIEPVUKT!F13&lt;&gt;"",NGHIEPVUKT!F13,IF(NGHIEPVUKT!E13&lt;&gt;"",NGHIEPVUKT!E13,NGHIEPVUKT!G13)))</f>
        <v/>
      </c>
      <c r="C20" s="130" t="str">
        <f>IF($E20="","",NGHIEPVUKT!I13)</f>
        <v/>
      </c>
      <c r="D20" s="130" t="str">
        <f>IF($E20="","",NGHIEPVUKT!L13)</f>
        <v/>
      </c>
      <c r="E20" s="130" t="str">
        <f>IF($F$6=NGHIEPVUKT!M13,NGHIEPVUKT!N13,IF($F$6=NGHIEPVUKT!N13,NGHIEPVUKT!M13,""))</f>
        <v/>
      </c>
      <c r="F20" s="130">
        <f t="shared" si="0"/>
        <v>0</v>
      </c>
      <c r="G20" s="130">
        <f>IF($F$6=NGHIEPVUKT!$M13,NGHIEPVUKT!O13,0)</f>
        <v>0</v>
      </c>
      <c r="H20" s="130">
        <f>IF($F$6=NGHIEPVUKT!$M13,NGHIEPVUKT!P13,0)</f>
        <v>0</v>
      </c>
      <c r="I20" s="130">
        <f>IF($F$6=NGHIEPVUKT!$N13,NGHIEPVUKT!O13,0)</f>
        <v>0</v>
      </c>
      <c r="J20" s="130">
        <f>IF($F$6=NGHIEPVUKT!$N13,NGHIEPVUKT!P13,0)</f>
        <v>0</v>
      </c>
      <c r="K20" s="130">
        <f>IF(G20+I20=0,0,$K$10+SUM($G$14:G20)-SUM($I$14:I20))</f>
        <v>0</v>
      </c>
      <c r="L20" s="130">
        <f>IF(H20+J20=0,0,$L$10+SUM($H$14:H20)-SUM($J$14:J20))</f>
        <v>0</v>
      </c>
      <c r="M20" s="154"/>
    </row>
    <row r="21" spans="1:14" hidden="1" x14ac:dyDescent="0.3">
      <c r="A21" s="130" t="str">
        <f>IF($E21="","",NGHIEPVUKT!D14)</f>
        <v/>
      </c>
      <c r="B21" s="130" t="str">
        <f>IF($E21="","",IF(NGHIEPVUKT!F14&lt;&gt;"",NGHIEPVUKT!F14,IF(NGHIEPVUKT!E14&lt;&gt;"",NGHIEPVUKT!E14,NGHIEPVUKT!G14)))</f>
        <v/>
      </c>
      <c r="C21" s="130" t="str">
        <f>IF($E21="","",NGHIEPVUKT!I14)</f>
        <v/>
      </c>
      <c r="D21" s="130" t="str">
        <f>IF($E21="","",NGHIEPVUKT!L14)</f>
        <v/>
      </c>
      <c r="E21" s="130" t="str">
        <f>IF($F$6=NGHIEPVUKT!M14,NGHIEPVUKT!N14,IF($F$6=NGHIEPVUKT!N14,NGHIEPVUKT!M14,""))</f>
        <v/>
      </c>
      <c r="F21" s="130">
        <f t="shared" si="0"/>
        <v>0</v>
      </c>
      <c r="G21" s="130">
        <f>IF($F$6=NGHIEPVUKT!$M14,NGHIEPVUKT!O14,0)</f>
        <v>0</v>
      </c>
      <c r="H21" s="130">
        <f>IF($F$6=NGHIEPVUKT!$M14,NGHIEPVUKT!P14,0)</f>
        <v>0</v>
      </c>
      <c r="I21" s="130">
        <f>IF($F$6=NGHIEPVUKT!$N14,NGHIEPVUKT!O14,0)</f>
        <v>0</v>
      </c>
      <c r="J21" s="130">
        <f>IF($F$6=NGHIEPVUKT!$N14,NGHIEPVUKT!P14,0)</f>
        <v>0</v>
      </c>
      <c r="K21" s="130">
        <f>IF(G21+I21=0,0,$K$10+SUM($G$14:G21)-SUM($I$14:I21))</f>
        <v>0</v>
      </c>
      <c r="L21" s="130">
        <f>IF(H21+J21=0,0,$L$10+SUM($H$14:H21)-SUM($J$14:J21))</f>
        <v>0</v>
      </c>
      <c r="M21" s="154"/>
    </row>
    <row r="22" spans="1:14" hidden="1" x14ac:dyDescent="0.3">
      <c r="A22" s="130" t="str">
        <f>IF($E22="","",NGHIEPVUKT!D15)</f>
        <v/>
      </c>
      <c r="B22" s="130" t="str">
        <f>IF($E22="","",IF(NGHIEPVUKT!F15&lt;&gt;"",NGHIEPVUKT!F15,IF(NGHIEPVUKT!E15&lt;&gt;"",NGHIEPVUKT!E15,NGHIEPVUKT!G15)))</f>
        <v/>
      </c>
      <c r="C22" s="130" t="str">
        <f>IF($E22="","",NGHIEPVUKT!I15)</f>
        <v/>
      </c>
      <c r="D22" s="130" t="str">
        <f>IF($E22="","",NGHIEPVUKT!L15)</f>
        <v/>
      </c>
      <c r="E22" s="130" t="str">
        <f>IF($F$6=NGHIEPVUKT!M15,NGHIEPVUKT!N15,IF($F$6=NGHIEPVUKT!N15,NGHIEPVUKT!M15,""))</f>
        <v/>
      </c>
      <c r="F22" s="130">
        <f t="shared" si="0"/>
        <v>0</v>
      </c>
      <c r="G22" s="130">
        <f>IF($F$6=NGHIEPVUKT!$M15,NGHIEPVUKT!O15,0)</f>
        <v>0</v>
      </c>
      <c r="H22" s="130">
        <f>IF($F$6=NGHIEPVUKT!$M15,NGHIEPVUKT!P15,0)</f>
        <v>0</v>
      </c>
      <c r="I22" s="130">
        <f>IF($F$6=NGHIEPVUKT!$N15,NGHIEPVUKT!O15,0)</f>
        <v>0</v>
      </c>
      <c r="J22" s="130">
        <f>IF($F$6=NGHIEPVUKT!$N15,NGHIEPVUKT!P15,0)</f>
        <v>0</v>
      </c>
      <c r="K22" s="130">
        <f>IF(G22+I22=0,0,$K$10+SUM($G$14:G22)-SUM($I$14:I22))</f>
        <v>0</v>
      </c>
      <c r="L22" s="130">
        <f>IF(H22+J22=0,0,$L$10+SUM($H$14:H22)-SUM($J$14:J22))</f>
        <v>0</v>
      </c>
      <c r="M22" s="154"/>
    </row>
    <row r="23" spans="1:14" hidden="1" x14ac:dyDescent="0.3">
      <c r="A23" s="130" t="str">
        <f>IF($E23="","",NGHIEPVUKT!D16)</f>
        <v/>
      </c>
      <c r="B23" s="130" t="str">
        <f>IF($E23="","",IF(NGHIEPVUKT!F16&lt;&gt;"",NGHIEPVUKT!F16,IF(NGHIEPVUKT!E16&lt;&gt;"",NGHIEPVUKT!E16,NGHIEPVUKT!G16)))</f>
        <v/>
      </c>
      <c r="C23" s="130" t="str">
        <f>IF($E23="","",NGHIEPVUKT!I16)</f>
        <v/>
      </c>
      <c r="D23" s="130" t="str">
        <f>IF($E23="","",NGHIEPVUKT!L16)</f>
        <v/>
      </c>
      <c r="E23" s="130" t="str">
        <f>IF($F$6=NGHIEPVUKT!M16,NGHIEPVUKT!N16,IF($F$6=NGHIEPVUKT!N16,NGHIEPVUKT!M16,""))</f>
        <v/>
      </c>
      <c r="F23" s="130">
        <f t="shared" si="0"/>
        <v>0</v>
      </c>
      <c r="G23" s="130">
        <f>IF($F$6=NGHIEPVUKT!$M16,NGHIEPVUKT!O16,0)</f>
        <v>0</v>
      </c>
      <c r="H23" s="130">
        <f>IF($F$6=NGHIEPVUKT!$M16,NGHIEPVUKT!P16,0)</f>
        <v>0</v>
      </c>
      <c r="I23" s="130">
        <f>IF($F$6=NGHIEPVUKT!$N16,NGHIEPVUKT!O16,0)</f>
        <v>0</v>
      </c>
      <c r="J23" s="130">
        <f>IF($F$6=NGHIEPVUKT!$N16,NGHIEPVUKT!P16,0)</f>
        <v>0</v>
      </c>
      <c r="K23" s="130">
        <f>IF(G23+I23=0,0,$K$10+SUM($G$14:G23)-SUM($I$14:I23))</f>
        <v>0</v>
      </c>
      <c r="L23" s="130">
        <f>IF(H23+J23=0,0,$L$10+SUM($H$14:H23)-SUM($J$14:J23))</f>
        <v>0</v>
      </c>
      <c r="M23" s="154"/>
    </row>
    <row r="24" spans="1:14" hidden="1" x14ac:dyDescent="0.3">
      <c r="A24" s="130" t="str">
        <f>IF($E24="","",NGHIEPVUKT!D17)</f>
        <v/>
      </c>
      <c r="B24" s="130" t="str">
        <f>IF($E24="","",IF(NGHIEPVUKT!F17&lt;&gt;"",NGHIEPVUKT!F17,IF(NGHIEPVUKT!E17&lt;&gt;"",NGHIEPVUKT!E17,NGHIEPVUKT!G17)))</f>
        <v/>
      </c>
      <c r="C24" s="130" t="str">
        <f>IF($E24="","",NGHIEPVUKT!I17)</f>
        <v/>
      </c>
      <c r="D24" s="130" t="str">
        <f>IF($E24="","",NGHIEPVUKT!L17)</f>
        <v/>
      </c>
      <c r="E24" s="130" t="str">
        <f>IF($F$6=NGHIEPVUKT!M17,NGHIEPVUKT!N17,IF($F$6=NGHIEPVUKT!N17,NGHIEPVUKT!M17,""))</f>
        <v/>
      </c>
      <c r="F24" s="130">
        <f t="shared" si="0"/>
        <v>0</v>
      </c>
      <c r="G24" s="130">
        <f>IF($F$6=NGHIEPVUKT!$M17,NGHIEPVUKT!O17,0)</f>
        <v>0</v>
      </c>
      <c r="H24" s="130">
        <f>IF($F$6=NGHIEPVUKT!$M17,NGHIEPVUKT!P17,0)</f>
        <v>0</v>
      </c>
      <c r="I24" s="130">
        <f>IF($F$6=NGHIEPVUKT!$N17,NGHIEPVUKT!O17,0)</f>
        <v>0</v>
      </c>
      <c r="J24" s="130">
        <f>IF($F$6=NGHIEPVUKT!$N17,NGHIEPVUKT!P17,0)</f>
        <v>0</v>
      </c>
      <c r="K24" s="130">
        <f>IF(G24+I24=0,0,$K$10+SUM($G$14:G24)-SUM($I$14:I24))</f>
        <v>0</v>
      </c>
      <c r="L24" s="130">
        <f>IF(H24+J24=0,0,$L$10+SUM($H$14:H24)-SUM($J$14:J24))</f>
        <v>0</v>
      </c>
      <c r="M24" s="154"/>
    </row>
    <row r="25" spans="1:14" hidden="1" x14ac:dyDescent="0.3">
      <c r="A25" s="130" t="str">
        <f>IF($E25="","",NGHIEPVUKT!D18)</f>
        <v/>
      </c>
      <c r="B25" s="130" t="str">
        <f>IF($E25="","",IF(NGHIEPVUKT!F18&lt;&gt;"",NGHIEPVUKT!F18,IF(NGHIEPVUKT!E18&lt;&gt;"",NGHIEPVUKT!E18,NGHIEPVUKT!G18)))</f>
        <v/>
      </c>
      <c r="C25" s="130" t="str">
        <f>IF($E25="","",NGHIEPVUKT!I18)</f>
        <v/>
      </c>
      <c r="D25" s="130" t="str">
        <f>IF($E25="","",NGHIEPVUKT!L18)</f>
        <v/>
      </c>
      <c r="E25" s="130" t="str">
        <f>IF($F$6=NGHIEPVUKT!M18,NGHIEPVUKT!N18,IF($F$6=NGHIEPVUKT!N18,NGHIEPVUKT!M18,""))</f>
        <v/>
      </c>
      <c r="F25" s="130">
        <f t="shared" si="0"/>
        <v>0</v>
      </c>
      <c r="G25" s="130">
        <f>IF($F$6=NGHIEPVUKT!$M18,NGHIEPVUKT!O18,0)</f>
        <v>0</v>
      </c>
      <c r="H25" s="130">
        <f>IF($F$6=NGHIEPVUKT!$M18,NGHIEPVUKT!P18,0)</f>
        <v>0</v>
      </c>
      <c r="I25" s="130">
        <f>IF($F$6=NGHIEPVUKT!$N18,NGHIEPVUKT!O18,0)</f>
        <v>0</v>
      </c>
      <c r="J25" s="130">
        <f>IF($F$6=NGHIEPVUKT!$N18,NGHIEPVUKT!P18,0)</f>
        <v>0</v>
      </c>
      <c r="K25" s="130">
        <f>IF(G25+I25=0,0,$K$10+SUM($G$14:G25)-SUM($I$14:I25))</f>
        <v>0</v>
      </c>
      <c r="L25" s="130">
        <f>IF(H25+J25=0,0,$L$10+SUM($H$14:H25)-SUM($J$14:J25))</f>
        <v>0</v>
      </c>
      <c r="M25" s="154"/>
    </row>
    <row r="26" spans="1:14" hidden="1" x14ac:dyDescent="0.3">
      <c r="A26" s="130" t="str">
        <f>IF($E26="","",NGHIEPVUKT!D19)</f>
        <v/>
      </c>
      <c r="B26" s="130" t="str">
        <f>IF($E26="","",IF(NGHIEPVUKT!F19&lt;&gt;"",NGHIEPVUKT!F19,IF(NGHIEPVUKT!E19&lt;&gt;"",NGHIEPVUKT!E19,NGHIEPVUKT!G19)))</f>
        <v/>
      </c>
      <c r="C26" s="130" t="str">
        <f>IF($E26="","",NGHIEPVUKT!I19)</f>
        <v/>
      </c>
      <c r="D26" s="130" t="str">
        <f>IF($E26="","",NGHIEPVUKT!L19)</f>
        <v/>
      </c>
      <c r="E26" s="130" t="str">
        <f>IF($F$6=NGHIEPVUKT!M19,NGHIEPVUKT!N19,IF($F$6=NGHIEPVUKT!N19,NGHIEPVUKT!M19,""))</f>
        <v/>
      </c>
      <c r="F26" s="130">
        <f t="shared" si="0"/>
        <v>0</v>
      </c>
      <c r="G26" s="130">
        <f>IF($F$6=NGHIEPVUKT!$M19,NGHIEPVUKT!O19,0)</f>
        <v>0</v>
      </c>
      <c r="H26" s="130">
        <f>IF($F$6=NGHIEPVUKT!$M19,NGHIEPVUKT!P19,0)</f>
        <v>0</v>
      </c>
      <c r="I26" s="130">
        <f>IF($F$6=NGHIEPVUKT!$N19,NGHIEPVUKT!O19,0)</f>
        <v>0</v>
      </c>
      <c r="J26" s="130">
        <f>IF($F$6=NGHIEPVUKT!$N19,NGHIEPVUKT!P19,0)</f>
        <v>0</v>
      </c>
      <c r="K26" s="130">
        <f>IF(G26+I26=0,0,$K$10+SUM($G$14:G26)-SUM($I$14:I26))</f>
        <v>0</v>
      </c>
      <c r="L26" s="130">
        <f>IF(H26+J26=0,0,$L$10+SUM($H$14:H26)-SUM($J$14:J26))</f>
        <v>0</v>
      </c>
      <c r="M26" s="154"/>
    </row>
    <row r="27" spans="1:14" hidden="1" x14ac:dyDescent="0.3">
      <c r="A27" s="130" t="str">
        <f>IF($E27="","",NGHIEPVUKT!D20)</f>
        <v/>
      </c>
      <c r="B27" s="130" t="str">
        <f>IF($E27="","",IF(NGHIEPVUKT!F20&lt;&gt;"",NGHIEPVUKT!F20,IF(NGHIEPVUKT!E20&lt;&gt;"",NGHIEPVUKT!E20,NGHIEPVUKT!G20)))</f>
        <v/>
      </c>
      <c r="C27" s="130" t="str">
        <f>IF($E27="","",NGHIEPVUKT!I20)</f>
        <v/>
      </c>
      <c r="D27" s="130" t="str">
        <f>IF($E27="","",NGHIEPVUKT!L20)</f>
        <v/>
      </c>
      <c r="E27" s="130" t="str">
        <f>IF($F$6=NGHIEPVUKT!M20,NGHIEPVUKT!N20,IF($F$6=NGHIEPVUKT!N20,NGHIEPVUKT!M20,""))</f>
        <v/>
      </c>
      <c r="F27" s="130">
        <f t="shared" si="0"/>
        <v>0</v>
      </c>
      <c r="G27" s="130">
        <f>IF($F$6=NGHIEPVUKT!$M20,NGHIEPVUKT!O20,0)</f>
        <v>0</v>
      </c>
      <c r="H27" s="130">
        <f>IF($F$6=NGHIEPVUKT!$M20,NGHIEPVUKT!P20,0)</f>
        <v>0</v>
      </c>
      <c r="I27" s="130">
        <f>IF($F$6=NGHIEPVUKT!$N20,NGHIEPVUKT!O20,0)</f>
        <v>0</v>
      </c>
      <c r="J27" s="130">
        <f>IF($F$6=NGHIEPVUKT!$N20,NGHIEPVUKT!P20,0)</f>
        <v>0</v>
      </c>
      <c r="K27" s="130">
        <f>IF(G27+I27=0,0,$K$10+SUM($G$14:G27)-SUM($I$14:I27))</f>
        <v>0</v>
      </c>
      <c r="L27" s="130">
        <f>IF(H27+J27=0,0,$L$10+SUM($H$14:H27)-SUM($J$14:J27))</f>
        <v>0</v>
      </c>
      <c r="M27" s="154"/>
    </row>
    <row r="28" spans="1:14" hidden="1" x14ac:dyDescent="0.3">
      <c r="A28" s="130" t="str">
        <f>IF($E28="","",NGHIEPVUKT!D21)</f>
        <v/>
      </c>
      <c r="B28" s="130" t="str">
        <f>IF($E28="","",IF(NGHIEPVUKT!F21&lt;&gt;"",NGHIEPVUKT!F21,IF(NGHIEPVUKT!E21&lt;&gt;"",NGHIEPVUKT!E21,NGHIEPVUKT!G21)))</f>
        <v/>
      </c>
      <c r="C28" s="130" t="str">
        <f>IF($E28="","",NGHIEPVUKT!I21)</f>
        <v/>
      </c>
      <c r="D28" s="130" t="str">
        <f>IF($E28="","",NGHIEPVUKT!L21)</f>
        <v/>
      </c>
      <c r="E28" s="130" t="str">
        <f>IF($F$6=NGHIEPVUKT!M21,NGHIEPVUKT!N21,IF($F$6=NGHIEPVUKT!N21,NGHIEPVUKT!M21,""))</f>
        <v/>
      </c>
      <c r="F28" s="130">
        <f t="shared" si="0"/>
        <v>0</v>
      </c>
      <c r="G28" s="130">
        <f>IF($F$6=NGHIEPVUKT!$M21,NGHIEPVUKT!O21,0)</f>
        <v>0</v>
      </c>
      <c r="H28" s="130">
        <f>IF($F$6=NGHIEPVUKT!$M21,NGHIEPVUKT!P21,0)</f>
        <v>0</v>
      </c>
      <c r="I28" s="130">
        <f>IF($F$6=NGHIEPVUKT!$N21,NGHIEPVUKT!O21,0)</f>
        <v>0</v>
      </c>
      <c r="J28" s="130">
        <f>IF($F$6=NGHIEPVUKT!$N21,NGHIEPVUKT!P21,0)</f>
        <v>0</v>
      </c>
      <c r="K28" s="130">
        <f>IF(G28+I28=0,0,$K$10+SUM($G$14:G28)-SUM($I$14:I28))</f>
        <v>0</v>
      </c>
      <c r="L28" s="130">
        <f>IF(H28+J28=0,0,$L$10+SUM($H$14:H28)-SUM($J$14:J28))</f>
        <v>0</v>
      </c>
      <c r="M28" s="154"/>
    </row>
    <row r="29" spans="1:14" hidden="1" x14ac:dyDescent="0.3">
      <c r="A29" s="130" t="str">
        <f>IF($E29="","",NGHIEPVUKT!D22)</f>
        <v/>
      </c>
      <c r="B29" s="130" t="str">
        <f>IF($E29="","",IF(NGHIEPVUKT!F22&lt;&gt;"",NGHIEPVUKT!F22,IF(NGHIEPVUKT!E22&lt;&gt;"",NGHIEPVUKT!E22,NGHIEPVUKT!G22)))</f>
        <v/>
      </c>
      <c r="C29" s="130" t="str">
        <f>IF($E29="","",NGHIEPVUKT!I22)</f>
        <v/>
      </c>
      <c r="D29" s="130" t="str">
        <f>IF($E29="","",NGHIEPVUKT!L22)</f>
        <v/>
      </c>
      <c r="E29" s="130" t="str">
        <f>IF($F$6=NGHIEPVUKT!M22,NGHIEPVUKT!N22,IF($F$6=NGHIEPVUKT!N22,NGHIEPVUKT!M22,""))</f>
        <v/>
      </c>
      <c r="F29" s="130">
        <f t="shared" si="0"/>
        <v>0</v>
      </c>
      <c r="G29" s="130">
        <f>IF($F$6=NGHIEPVUKT!$M22,NGHIEPVUKT!O22,0)</f>
        <v>0</v>
      </c>
      <c r="H29" s="130">
        <f>IF($F$6=NGHIEPVUKT!$M22,NGHIEPVUKT!P22,0)</f>
        <v>0</v>
      </c>
      <c r="I29" s="130">
        <f>IF($F$6=NGHIEPVUKT!$N22,NGHIEPVUKT!O22,0)</f>
        <v>0</v>
      </c>
      <c r="J29" s="130">
        <f>IF($F$6=NGHIEPVUKT!$N22,NGHIEPVUKT!P22,0)</f>
        <v>0</v>
      </c>
      <c r="K29" s="130">
        <f>IF(G29+I29=0,0,$K$10+SUM($G$14:G29)-SUM($I$14:I29))</f>
        <v>0</v>
      </c>
      <c r="L29" s="130">
        <f>IF(H29+J29=0,0,$L$10+SUM($H$14:H29)-SUM($J$14:J29))</f>
        <v>0</v>
      </c>
      <c r="M29" s="154"/>
    </row>
    <row r="30" spans="1:14" hidden="1" x14ac:dyDescent="0.3">
      <c r="A30" s="130" t="str">
        <f>IF($E30="","",NGHIEPVUKT!D23)</f>
        <v/>
      </c>
      <c r="B30" s="130" t="str">
        <f>IF($E30="","",IF(NGHIEPVUKT!F23&lt;&gt;"",NGHIEPVUKT!F23,IF(NGHIEPVUKT!E23&lt;&gt;"",NGHIEPVUKT!E23,NGHIEPVUKT!G23)))</f>
        <v/>
      </c>
      <c r="C30" s="130" t="str">
        <f>IF($E30="","",NGHIEPVUKT!I23)</f>
        <v/>
      </c>
      <c r="D30" s="130" t="str">
        <f>IF($E30="","",NGHIEPVUKT!L23)</f>
        <v/>
      </c>
      <c r="E30" s="130" t="str">
        <f>IF($F$6=NGHIEPVUKT!M23,NGHIEPVUKT!N23,IF($F$6=NGHIEPVUKT!N23,NGHIEPVUKT!M23,""))</f>
        <v/>
      </c>
      <c r="F30" s="130">
        <f t="shared" si="0"/>
        <v>0</v>
      </c>
      <c r="G30" s="130">
        <f>IF($F$6=NGHIEPVUKT!$M23,NGHIEPVUKT!O23,0)</f>
        <v>0</v>
      </c>
      <c r="H30" s="130">
        <f>IF($F$6=NGHIEPVUKT!$M23,NGHIEPVUKT!P23,0)</f>
        <v>0</v>
      </c>
      <c r="I30" s="130">
        <f>IF($F$6=NGHIEPVUKT!$N23,NGHIEPVUKT!O23,0)</f>
        <v>0</v>
      </c>
      <c r="J30" s="130">
        <f>IF($F$6=NGHIEPVUKT!$N23,NGHIEPVUKT!P23,0)</f>
        <v>0</v>
      </c>
      <c r="K30" s="130">
        <f>IF(G30+I30=0,0,$K$10+SUM($G$14:G30)-SUM($I$14:I30))</f>
        <v>0</v>
      </c>
      <c r="L30" s="130">
        <f>IF(H30+J30=0,0,$L$10+SUM($H$14:H30)-SUM($J$14:J30))</f>
        <v>0</v>
      </c>
      <c r="M30" s="154"/>
    </row>
    <row r="31" spans="1:14" hidden="1" x14ac:dyDescent="0.3">
      <c r="A31" s="130" t="str">
        <f>IF($E31="","",NGHIEPVUKT!D24)</f>
        <v/>
      </c>
      <c r="B31" s="130" t="str">
        <f>IF($E31="","",IF(NGHIEPVUKT!F24&lt;&gt;"",NGHIEPVUKT!F24,IF(NGHIEPVUKT!E24&lt;&gt;"",NGHIEPVUKT!E24,NGHIEPVUKT!G24)))</f>
        <v/>
      </c>
      <c r="C31" s="130" t="str">
        <f>IF($E31="","",NGHIEPVUKT!I24)</f>
        <v/>
      </c>
      <c r="D31" s="130" t="str">
        <f>IF($E31="","",NGHIEPVUKT!L24)</f>
        <v/>
      </c>
      <c r="E31" s="130" t="str">
        <f>IF($F$6=NGHIEPVUKT!M24,NGHIEPVUKT!N24,IF($F$6=NGHIEPVUKT!N24,NGHIEPVUKT!M24,""))</f>
        <v/>
      </c>
      <c r="F31" s="130">
        <f t="shared" si="0"/>
        <v>0</v>
      </c>
      <c r="G31" s="130">
        <f>IF($F$6=NGHIEPVUKT!$M24,NGHIEPVUKT!O24,0)</f>
        <v>0</v>
      </c>
      <c r="H31" s="130">
        <f>IF($F$6=NGHIEPVUKT!$M24,NGHIEPVUKT!P24,0)</f>
        <v>0</v>
      </c>
      <c r="I31" s="130">
        <f>IF($F$6=NGHIEPVUKT!$N24,NGHIEPVUKT!O24,0)</f>
        <v>0</v>
      </c>
      <c r="J31" s="130">
        <f>IF($F$6=NGHIEPVUKT!$N24,NGHIEPVUKT!P24,0)</f>
        <v>0</v>
      </c>
      <c r="K31" s="130">
        <f>IF(G31+I31=0,0,$K$10+SUM($G$14:G31)-SUM($I$14:I31))</f>
        <v>0</v>
      </c>
      <c r="L31" s="130">
        <f>IF(H31+J31=0,0,$L$10+SUM($H$14:H31)-SUM($J$14:J31))</f>
        <v>0</v>
      </c>
      <c r="M31" s="154"/>
    </row>
    <row r="32" spans="1:14" hidden="1" x14ac:dyDescent="0.3">
      <c r="A32" s="130" t="str">
        <f>IF($E32="","",NGHIEPVUKT!D25)</f>
        <v/>
      </c>
      <c r="B32" s="130" t="str">
        <f>IF($E32="","",IF(NGHIEPVUKT!F25&lt;&gt;"",NGHIEPVUKT!F25,IF(NGHIEPVUKT!E25&lt;&gt;"",NGHIEPVUKT!E25,NGHIEPVUKT!G25)))</f>
        <v/>
      </c>
      <c r="C32" s="130" t="str">
        <f>IF($E32="","",NGHIEPVUKT!I25)</f>
        <v/>
      </c>
      <c r="D32" s="130" t="str">
        <f>IF($E32="","",NGHIEPVUKT!L25)</f>
        <v/>
      </c>
      <c r="E32" s="130" t="str">
        <f>IF($F$6=NGHIEPVUKT!M25,NGHIEPVUKT!N25,IF($F$6=NGHIEPVUKT!N25,NGHIEPVUKT!M25,""))</f>
        <v/>
      </c>
      <c r="F32" s="130">
        <f t="shared" si="0"/>
        <v>0</v>
      </c>
      <c r="G32" s="130">
        <f>IF($F$6=NGHIEPVUKT!$M25,NGHIEPVUKT!O25,0)</f>
        <v>0</v>
      </c>
      <c r="H32" s="130">
        <f>IF($F$6=NGHIEPVUKT!$M25,NGHIEPVUKT!P25,0)</f>
        <v>0</v>
      </c>
      <c r="I32" s="130">
        <f>IF($F$6=NGHIEPVUKT!$N25,NGHIEPVUKT!O25,0)</f>
        <v>0</v>
      </c>
      <c r="J32" s="130">
        <f>IF($F$6=NGHIEPVUKT!$N25,NGHIEPVUKT!P25,0)</f>
        <v>0</v>
      </c>
      <c r="K32" s="130">
        <f>IF(G32+I32=0,0,$K$10+SUM($G$14:G32)-SUM($I$14:I32))</f>
        <v>0</v>
      </c>
      <c r="L32" s="130">
        <f>IF(H32+J32=0,0,$L$10+SUM($H$14:H32)-SUM($J$14:J32))</f>
        <v>0</v>
      </c>
      <c r="M32" s="154"/>
    </row>
    <row r="33" spans="1:13" hidden="1" x14ac:dyDescent="0.3">
      <c r="A33" s="130" t="str">
        <f>IF($E33="","",NGHIEPVUKT!D26)</f>
        <v/>
      </c>
      <c r="B33" s="130" t="str">
        <f>IF($E33="","",IF(NGHIEPVUKT!F26&lt;&gt;"",NGHIEPVUKT!F26,IF(NGHIEPVUKT!E26&lt;&gt;"",NGHIEPVUKT!E26,NGHIEPVUKT!G26)))</f>
        <v/>
      </c>
      <c r="C33" s="130" t="str">
        <f>IF($E33="","",NGHIEPVUKT!I26)</f>
        <v/>
      </c>
      <c r="D33" s="130" t="str">
        <f>IF($E33="","",NGHIEPVUKT!L26)</f>
        <v/>
      </c>
      <c r="E33" s="130" t="str">
        <f>IF($F$6=NGHIEPVUKT!M26,NGHIEPVUKT!N26,IF($F$6=NGHIEPVUKT!N26,NGHIEPVUKT!M26,""))</f>
        <v/>
      </c>
      <c r="F33" s="130">
        <f t="shared" si="0"/>
        <v>0</v>
      </c>
      <c r="G33" s="130">
        <f>IF($F$6=NGHIEPVUKT!$M26,NGHIEPVUKT!O26,0)</f>
        <v>0</v>
      </c>
      <c r="H33" s="130">
        <f>IF($F$6=NGHIEPVUKT!$M26,NGHIEPVUKT!P26,0)</f>
        <v>0</v>
      </c>
      <c r="I33" s="130">
        <f>IF($F$6=NGHIEPVUKT!$N26,NGHIEPVUKT!O26,0)</f>
        <v>0</v>
      </c>
      <c r="J33" s="130">
        <f>IF($F$6=NGHIEPVUKT!$N26,NGHIEPVUKT!P26,0)</f>
        <v>0</v>
      </c>
      <c r="K33" s="130">
        <f>IF(G33+I33=0,0,$K$10+SUM($G$14:G33)-SUM($I$14:I33))</f>
        <v>0</v>
      </c>
      <c r="L33" s="130">
        <f>IF(H33+J33=0,0,$L$10+SUM($H$14:H33)-SUM($J$14:J33))</f>
        <v>0</v>
      </c>
      <c r="M33" s="154"/>
    </row>
    <row r="34" spans="1:13" hidden="1" x14ac:dyDescent="0.3">
      <c r="A34" s="130" t="str">
        <f>IF($E34="","",NGHIEPVUKT!D27)</f>
        <v/>
      </c>
      <c r="B34" s="130" t="str">
        <f>IF($E34="","",IF(NGHIEPVUKT!F27&lt;&gt;"",NGHIEPVUKT!F27,IF(NGHIEPVUKT!E27&lt;&gt;"",NGHIEPVUKT!E27,NGHIEPVUKT!G27)))</f>
        <v/>
      </c>
      <c r="C34" s="130" t="str">
        <f>IF($E34="","",NGHIEPVUKT!I27)</f>
        <v/>
      </c>
      <c r="D34" s="130" t="str">
        <f>IF($E34="","",NGHIEPVUKT!L27)</f>
        <v/>
      </c>
      <c r="E34" s="130" t="str">
        <f>IF($F$6=NGHIEPVUKT!M27,NGHIEPVUKT!N27,IF($F$6=NGHIEPVUKT!N27,NGHIEPVUKT!M27,""))</f>
        <v/>
      </c>
      <c r="F34" s="130">
        <f t="shared" si="0"/>
        <v>0</v>
      </c>
      <c r="G34" s="130">
        <f>IF($F$6=NGHIEPVUKT!$M27,NGHIEPVUKT!O27,0)</f>
        <v>0</v>
      </c>
      <c r="H34" s="130">
        <f>IF($F$6=NGHIEPVUKT!$M27,NGHIEPVUKT!P27,0)</f>
        <v>0</v>
      </c>
      <c r="I34" s="130">
        <f>IF($F$6=NGHIEPVUKT!$N27,NGHIEPVUKT!O27,0)</f>
        <v>0</v>
      </c>
      <c r="J34" s="130">
        <f>IF($F$6=NGHIEPVUKT!$N27,NGHIEPVUKT!P27,0)</f>
        <v>0</v>
      </c>
      <c r="K34" s="130">
        <f>IF(G34+I34=0,0,$K$10+SUM($G$14:G34)-SUM($I$14:I34))</f>
        <v>0</v>
      </c>
      <c r="L34" s="130">
        <f>IF(H34+J34=0,0,$L$10+SUM($H$14:H34)-SUM($J$14:J34))</f>
        <v>0</v>
      </c>
      <c r="M34" s="154"/>
    </row>
    <row r="35" spans="1:13" hidden="1" x14ac:dyDescent="0.3">
      <c r="A35" s="130" t="str">
        <f>IF($E35="","",NGHIEPVUKT!D28)</f>
        <v/>
      </c>
      <c r="B35" s="130" t="str">
        <f>IF($E35="","",IF(NGHIEPVUKT!F28&lt;&gt;"",NGHIEPVUKT!F28,IF(NGHIEPVUKT!E28&lt;&gt;"",NGHIEPVUKT!E28,NGHIEPVUKT!G28)))</f>
        <v/>
      </c>
      <c r="C35" s="130" t="str">
        <f>IF($E35="","",NGHIEPVUKT!I28)</f>
        <v/>
      </c>
      <c r="D35" s="130" t="str">
        <f>IF($E35="","",NGHIEPVUKT!L28)</f>
        <v/>
      </c>
      <c r="E35" s="130" t="str">
        <f>IF($F$6=NGHIEPVUKT!M28,NGHIEPVUKT!N28,IF($F$6=NGHIEPVUKT!N28,NGHIEPVUKT!M28,""))</f>
        <v/>
      </c>
      <c r="F35" s="130">
        <f t="shared" si="0"/>
        <v>0</v>
      </c>
      <c r="G35" s="130">
        <f>IF($F$6=NGHIEPVUKT!$M28,NGHIEPVUKT!O28,0)</f>
        <v>0</v>
      </c>
      <c r="H35" s="130">
        <f>IF($F$6=NGHIEPVUKT!$M28,NGHIEPVUKT!P28,0)</f>
        <v>0</v>
      </c>
      <c r="I35" s="130">
        <f>IF($F$6=NGHIEPVUKT!$N28,NGHIEPVUKT!O28,0)</f>
        <v>0</v>
      </c>
      <c r="J35" s="130">
        <f>IF($F$6=NGHIEPVUKT!$N28,NGHIEPVUKT!P28,0)</f>
        <v>0</v>
      </c>
      <c r="K35" s="130">
        <f>IF(G35+I35=0,0,$K$10+SUM($G$14:G35)-SUM($I$14:I35))</f>
        <v>0</v>
      </c>
      <c r="L35" s="130">
        <f>IF(H35+J35=0,0,$L$10+SUM($H$14:H35)-SUM($J$14:J35))</f>
        <v>0</v>
      </c>
      <c r="M35" s="154"/>
    </row>
    <row r="36" spans="1:13" hidden="1" x14ac:dyDescent="0.3">
      <c r="A36" s="130" t="str">
        <f>IF($E36="","",NGHIEPVUKT!D29)</f>
        <v/>
      </c>
      <c r="B36" s="130" t="str">
        <f>IF($E36="","",IF(NGHIEPVUKT!F29&lt;&gt;"",NGHIEPVUKT!F29,IF(NGHIEPVUKT!E29&lt;&gt;"",NGHIEPVUKT!E29,NGHIEPVUKT!G29)))</f>
        <v/>
      </c>
      <c r="C36" s="130" t="str">
        <f>IF($E36="","",NGHIEPVUKT!I29)</f>
        <v/>
      </c>
      <c r="D36" s="130" t="str">
        <f>IF($E36="","",NGHIEPVUKT!L29)</f>
        <v/>
      </c>
      <c r="E36" s="130" t="str">
        <f>IF($F$6=NGHIEPVUKT!M29,NGHIEPVUKT!N29,IF($F$6=NGHIEPVUKT!N29,NGHIEPVUKT!M29,""))</f>
        <v/>
      </c>
      <c r="F36" s="130">
        <f t="shared" si="0"/>
        <v>0</v>
      </c>
      <c r="G36" s="130">
        <f>IF($F$6=NGHIEPVUKT!$M29,NGHIEPVUKT!O29,0)</f>
        <v>0</v>
      </c>
      <c r="H36" s="130">
        <f>IF($F$6=NGHIEPVUKT!$M29,NGHIEPVUKT!P29,0)</f>
        <v>0</v>
      </c>
      <c r="I36" s="130">
        <f>IF($F$6=NGHIEPVUKT!$N29,NGHIEPVUKT!O29,0)</f>
        <v>0</v>
      </c>
      <c r="J36" s="130">
        <f>IF($F$6=NGHIEPVUKT!$N29,NGHIEPVUKT!P29,0)</f>
        <v>0</v>
      </c>
      <c r="K36" s="130">
        <f>IF(G36+I36=0,0,$K$10+SUM($G$14:G36)-SUM($I$14:I36))</f>
        <v>0</v>
      </c>
      <c r="L36" s="130">
        <f>IF(H36+J36=0,0,$L$10+SUM($H$14:H36)-SUM($J$14:J36))</f>
        <v>0</v>
      </c>
      <c r="M36" s="154"/>
    </row>
    <row r="37" spans="1:13" hidden="1" x14ac:dyDescent="0.3">
      <c r="A37" s="130" t="str">
        <f>IF($E37="","",NGHIEPVUKT!D30)</f>
        <v/>
      </c>
      <c r="B37" s="130" t="str">
        <f>IF($E37="","",IF(NGHIEPVUKT!F30&lt;&gt;"",NGHIEPVUKT!F30,IF(NGHIEPVUKT!E30&lt;&gt;"",NGHIEPVUKT!E30,NGHIEPVUKT!G30)))</f>
        <v/>
      </c>
      <c r="C37" s="130" t="str">
        <f>IF($E37="","",NGHIEPVUKT!I30)</f>
        <v/>
      </c>
      <c r="D37" s="130" t="str">
        <f>IF($E37="","",NGHIEPVUKT!L30)</f>
        <v/>
      </c>
      <c r="E37" s="130" t="str">
        <f>IF($F$6=NGHIEPVUKT!M30,NGHIEPVUKT!N30,IF($F$6=NGHIEPVUKT!N30,NGHIEPVUKT!M30,""))</f>
        <v/>
      </c>
      <c r="F37" s="130">
        <f t="shared" si="0"/>
        <v>0</v>
      </c>
      <c r="G37" s="130">
        <f>IF($F$6=NGHIEPVUKT!$M30,NGHIEPVUKT!O30,0)</f>
        <v>0</v>
      </c>
      <c r="H37" s="130">
        <f>IF($F$6=NGHIEPVUKT!$M30,NGHIEPVUKT!P30,0)</f>
        <v>0</v>
      </c>
      <c r="I37" s="130">
        <f>IF($F$6=NGHIEPVUKT!$N30,NGHIEPVUKT!O30,0)</f>
        <v>0</v>
      </c>
      <c r="J37" s="130">
        <f>IF($F$6=NGHIEPVUKT!$N30,NGHIEPVUKT!P30,0)</f>
        <v>0</v>
      </c>
      <c r="K37" s="130">
        <f>IF(G37+I37=0,0,$K$10+SUM($G$14:G37)-SUM($I$14:I37))</f>
        <v>0</v>
      </c>
      <c r="L37" s="130">
        <f>IF(H37+J37=0,0,$L$10+SUM($H$14:H37)-SUM($J$14:J37))</f>
        <v>0</v>
      </c>
      <c r="M37" s="154"/>
    </row>
    <row r="38" spans="1:13" hidden="1" x14ac:dyDescent="0.3">
      <c r="A38" s="130" t="str">
        <f>IF($E38="","",NGHIEPVUKT!D31)</f>
        <v/>
      </c>
      <c r="B38" s="130" t="str">
        <f>IF($E38="","",IF(NGHIEPVUKT!F31&lt;&gt;"",NGHIEPVUKT!F31,IF(NGHIEPVUKT!E31&lt;&gt;"",NGHIEPVUKT!E31,NGHIEPVUKT!G31)))</f>
        <v/>
      </c>
      <c r="C38" s="130" t="str">
        <f>IF($E38="","",NGHIEPVUKT!I31)</f>
        <v/>
      </c>
      <c r="D38" s="130" t="str">
        <f>IF($E38="","",NGHIEPVUKT!L31)</f>
        <v/>
      </c>
      <c r="E38" s="130" t="str">
        <f>IF($F$6=NGHIEPVUKT!M31,NGHIEPVUKT!N31,IF($F$6=NGHIEPVUKT!N31,NGHIEPVUKT!M31,""))</f>
        <v/>
      </c>
      <c r="F38" s="130">
        <f t="shared" si="0"/>
        <v>0</v>
      </c>
      <c r="G38" s="130">
        <f>IF($F$6=NGHIEPVUKT!$M31,NGHIEPVUKT!O31,0)</f>
        <v>0</v>
      </c>
      <c r="H38" s="130">
        <f>IF($F$6=NGHIEPVUKT!$M31,NGHIEPVUKT!P31,0)</f>
        <v>0</v>
      </c>
      <c r="I38" s="130">
        <f>IF($F$6=NGHIEPVUKT!$N31,NGHIEPVUKT!O31,0)</f>
        <v>0</v>
      </c>
      <c r="J38" s="130">
        <f>IF($F$6=NGHIEPVUKT!$N31,NGHIEPVUKT!P31,0)</f>
        <v>0</v>
      </c>
      <c r="K38" s="130">
        <f>IF(G38+I38=0,0,$K$10+SUM($G$14:G38)-SUM($I$14:I38))</f>
        <v>0</v>
      </c>
      <c r="L38" s="130">
        <f>IF(H38+J38=0,0,$L$10+SUM($H$14:H38)-SUM($J$14:J38))</f>
        <v>0</v>
      </c>
      <c r="M38" s="154"/>
    </row>
    <row r="39" spans="1:13" hidden="1" x14ac:dyDescent="0.3">
      <c r="A39" s="130" t="str">
        <f>IF($E39="","",NGHIEPVUKT!D32)</f>
        <v/>
      </c>
      <c r="B39" s="130" t="str">
        <f>IF($E39="","",IF(NGHIEPVUKT!F32&lt;&gt;"",NGHIEPVUKT!F32,IF(NGHIEPVUKT!E32&lt;&gt;"",NGHIEPVUKT!E32,NGHIEPVUKT!G32)))</f>
        <v/>
      </c>
      <c r="C39" s="130" t="str">
        <f>IF($E39="","",NGHIEPVUKT!I32)</f>
        <v/>
      </c>
      <c r="D39" s="130" t="str">
        <f>IF($E39="","",NGHIEPVUKT!L32)</f>
        <v/>
      </c>
      <c r="E39" s="130" t="str">
        <f>IF($F$6=NGHIEPVUKT!M32,NGHIEPVUKT!N32,IF($F$6=NGHIEPVUKT!N32,NGHIEPVUKT!M32,""))</f>
        <v/>
      </c>
      <c r="F39" s="130">
        <f t="shared" si="0"/>
        <v>0</v>
      </c>
      <c r="G39" s="130">
        <f>IF($F$6=NGHIEPVUKT!$M32,NGHIEPVUKT!O32,0)</f>
        <v>0</v>
      </c>
      <c r="H39" s="130">
        <f>IF($F$6=NGHIEPVUKT!$M32,NGHIEPVUKT!P32,0)</f>
        <v>0</v>
      </c>
      <c r="I39" s="130">
        <f>IF($F$6=NGHIEPVUKT!$N32,NGHIEPVUKT!O32,0)</f>
        <v>0</v>
      </c>
      <c r="J39" s="130">
        <f>IF($F$6=NGHIEPVUKT!$N32,NGHIEPVUKT!P32,0)</f>
        <v>0</v>
      </c>
      <c r="K39" s="130">
        <f>IF(G39+I39=0,0,$K$10+SUM($G$14:G39)-SUM($I$14:I39))</f>
        <v>0</v>
      </c>
      <c r="L39" s="130">
        <f>IF(H39+J39=0,0,$L$10+SUM($H$14:H39)-SUM($J$14:J39))</f>
        <v>0</v>
      </c>
      <c r="M39" s="154"/>
    </row>
    <row r="40" spans="1:13" hidden="1" x14ac:dyDescent="0.3">
      <c r="A40" s="130" t="str">
        <f>IF($E40="","",NGHIEPVUKT!D33)</f>
        <v/>
      </c>
      <c r="B40" s="130" t="str">
        <f>IF($E40="","",IF(NGHIEPVUKT!F33&lt;&gt;"",NGHIEPVUKT!F33,IF(NGHIEPVUKT!E33&lt;&gt;"",NGHIEPVUKT!E33,NGHIEPVUKT!G33)))</f>
        <v/>
      </c>
      <c r="C40" s="130" t="str">
        <f>IF($E40="","",NGHIEPVUKT!I33)</f>
        <v/>
      </c>
      <c r="D40" s="130" t="str">
        <f>IF($E40="","",NGHIEPVUKT!L33)</f>
        <v/>
      </c>
      <c r="E40" s="130" t="str">
        <f>IF($F$6=NGHIEPVUKT!M33,NGHIEPVUKT!N33,IF($F$6=NGHIEPVUKT!N33,NGHIEPVUKT!M33,""))</f>
        <v/>
      </c>
      <c r="F40" s="130">
        <f t="shared" si="0"/>
        <v>0</v>
      </c>
      <c r="G40" s="130">
        <f>IF($F$6=NGHIEPVUKT!$M33,NGHIEPVUKT!O33,0)</f>
        <v>0</v>
      </c>
      <c r="H40" s="130">
        <f>IF($F$6=NGHIEPVUKT!$M33,NGHIEPVUKT!P33,0)</f>
        <v>0</v>
      </c>
      <c r="I40" s="130">
        <f>IF($F$6=NGHIEPVUKT!$N33,NGHIEPVUKT!O33,0)</f>
        <v>0</v>
      </c>
      <c r="J40" s="130">
        <f>IF($F$6=NGHIEPVUKT!$N33,NGHIEPVUKT!P33,0)</f>
        <v>0</v>
      </c>
      <c r="K40" s="130">
        <f>IF(G40+I40=0,0,$K$10+SUM($G$14:G40)-SUM($I$14:I40))</f>
        <v>0</v>
      </c>
      <c r="L40" s="130">
        <f>IF(H40+J40=0,0,$L$10+SUM($H$14:H40)-SUM($J$14:J40))</f>
        <v>0</v>
      </c>
      <c r="M40" s="154"/>
    </row>
    <row r="41" spans="1:13" hidden="1" x14ac:dyDescent="0.3">
      <c r="A41" s="130" t="str">
        <f>IF($E41="","",NGHIEPVUKT!D34)</f>
        <v/>
      </c>
      <c r="B41" s="130" t="str">
        <f>IF($E41="","",IF(NGHIEPVUKT!F34&lt;&gt;"",NGHIEPVUKT!F34,IF(NGHIEPVUKT!E34&lt;&gt;"",NGHIEPVUKT!E34,NGHIEPVUKT!G34)))</f>
        <v/>
      </c>
      <c r="C41" s="130" t="str">
        <f>IF($E41="","",NGHIEPVUKT!I34)</f>
        <v/>
      </c>
      <c r="D41" s="130" t="str">
        <f>IF($E41="","",NGHIEPVUKT!L34)</f>
        <v/>
      </c>
      <c r="E41" s="130" t="str">
        <f>IF($F$6=NGHIEPVUKT!M34,NGHIEPVUKT!N34,IF($F$6=NGHIEPVUKT!N34,NGHIEPVUKT!M34,""))</f>
        <v/>
      </c>
      <c r="F41" s="130">
        <f t="shared" si="0"/>
        <v>0</v>
      </c>
      <c r="G41" s="130">
        <f>IF($F$6=NGHIEPVUKT!$M34,NGHIEPVUKT!O34,0)</f>
        <v>0</v>
      </c>
      <c r="H41" s="130">
        <f>IF($F$6=NGHIEPVUKT!$M34,NGHIEPVUKT!P34,0)</f>
        <v>0</v>
      </c>
      <c r="I41" s="130">
        <f>IF($F$6=NGHIEPVUKT!$N34,NGHIEPVUKT!O34,0)</f>
        <v>0</v>
      </c>
      <c r="J41" s="130">
        <f>IF($F$6=NGHIEPVUKT!$N34,NGHIEPVUKT!P34,0)</f>
        <v>0</v>
      </c>
      <c r="K41" s="130">
        <f>IF(G41+I41=0,0,$K$10+SUM($G$14:G41)-SUM($I$14:I41))</f>
        <v>0</v>
      </c>
      <c r="L41" s="130">
        <f>IF(H41+J41=0,0,$L$10+SUM($H$14:H41)-SUM($J$14:J41))</f>
        <v>0</v>
      </c>
      <c r="M41" s="154"/>
    </row>
    <row r="42" spans="1:13" hidden="1" x14ac:dyDescent="0.3">
      <c r="A42" s="130" t="str">
        <f>IF($E42="","",NGHIEPVUKT!D35)</f>
        <v/>
      </c>
      <c r="B42" s="130" t="str">
        <f>IF($E42="","",IF(NGHIEPVUKT!F35&lt;&gt;"",NGHIEPVUKT!F35,IF(NGHIEPVUKT!E35&lt;&gt;"",NGHIEPVUKT!E35,NGHIEPVUKT!G35)))</f>
        <v/>
      </c>
      <c r="C42" s="130" t="str">
        <f>IF($E42="","",NGHIEPVUKT!I35)</f>
        <v/>
      </c>
      <c r="D42" s="130" t="str">
        <f>IF($E42="","",NGHIEPVUKT!L35)</f>
        <v/>
      </c>
      <c r="E42" s="130" t="str">
        <f>IF($F$6=NGHIEPVUKT!M35,NGHIEPVUKT!N35,IF($F$6=NGHIEPVUKT!N35,NGHIEPVUKT!M35,""))</f>
        <v/>
      </c>
      <c r="F42" s="130">
        <f t="shared" si="0"/>
        <v>0</v>
      </c>
      <c r="G42" s="130">
        <f>IF($F$6=NGHIEPVUKT!$M35,NGHIEPVUKT!O35,0)</f>
        <v>0</v>
      </c>
      <c r="H42" s="130">
        <f>IF($F$6=NGHIEPVUKT!$M35,NGHIEPVUKT!P35,0)</f>
        <v>0</v>
      </c>
      <c r="I42" s="130">
        <f>IF($F$6=NGHIEPVUKT!$N35,NGHIEPVUKT!O35,0)</f>
        <v>0</v>
      </c>
      <c r="J42" s="130">
        <f>IF($F$6=NGHIEPVUKT!$N35,NGHIEPVUKT!P35,0)</f>
        <v>0</v>
      </c>
      <c r="K42" s="130">
        <f>IF(G42+I42=0,0,$K$10+SUM($G$14:G42)-SUM($I$14:I42))</f>
        <v>0</v>
      </c>
      <c r="L42" s="130">
        <f>IF(H42+J42=0,0,$L$10+SUM($H$14:H42)-SUM($J$14:J42))</f>
        <v>0</v>
      </c>
      <c r="M42" s="154"/>
    </row>
    <row r="43" spans="1:13" hidden="1" x14ac:dyDescent="0.3">
      <c r="A43" s="130" t="str">
        <f>IF($E43="","",NGHIEPVUKT!D36)</f>
        <v/>
      </c>
      <c r="B43" s="130" t="str">
        <f>IF($E43="","",IF(NGHIEPVUKT!F36&lt;&gt;"",NGHIEPVUKT!F36,IF(NGHIEPVUKT!E36&lt;&gt;"",NGHIEPVUKT!E36,NGHIEPVUKT!G36)))</f>
        <v/>
      </c>
      <c r="C43" s="130" t="str">
        <f>IF($E43="","",NGHIEPVUKT!I36)</f>
        <v/>
      </c>
      <c r="D43" s="130" t="str">
        <f>IF($E43="","",NGHIEPVUKT!L36)</f>
        <v/>
      </c>
      <c r="E43" s="130" t="str">
        <f>IF($F$6=NGHIEPVUKT!M36,NGHIEPVUKT!N36,IF($F$6=NGHIEPVUKT!N36,NGHIEPVUKT!M36,""))</f>
        <v/>
      </c>
      <c r="F43" s="130">
        <f t="shared" si="0"/>
        <v>0</v>
      </c>
      <c r="G43" s="130">
        <f>IF($F$6=NGHIEPVUKT!$M36,NGHIEPVUKT!O36,0)</f>
        <v>0</v>
      </c>
      <c r="H43" s="130">
        <f>IF($F$6=NGHIEPVUKT!$M36,NGHIEPVUKT!P36,0)</f>
        <v>0</v>
      </c>
      <c r="I43" s="130">
        <f>IF($F$6=NGHIEPVUKT!$N36,NGHIEPVUKT!O36,0)</f>
        <v>0</v>
      </c>
      <c r="J43" s="130">
        <f>IF($F$6=NGHIEPVUKT!$N36,NGHIEPVUKT!P36,0)</f>
        <v>0</v>
      </c>
      <c r="K43" s="130">
        <f>IF(G43+I43=0,0,$K$10+SUM($G$14:G43)-SUM($I$14:I43))</f>
        <v>0</v>
      </c>
      <c r="L43" s="130">
        <f>IF(H43+J43=0,0,$L$10+SUM($H$14:H43)-SUM($J$14:J43))</f>
        <v>0</v>
      </c>
      <c r="M43" s="154"/>
    </row>
    <row r="44" spans="1:13" hidden="1" x14ac:dyDescent="0.3">
      <c r="A44" s="130" t="str">
        <f>IF($E44="","",NGHIEPVUKT!D37)</f>
        <v/>
      </c>
      <c r="B44" s="130" t="str">
        <f>IF($E44="","",IF(NGHIEPVUKT!F37&lt;&gt;"",NGHIEPVUKT!F37,IF(NGHIEPVUKT!E37&lt;&gt;"",NGHIEPVUKT!E37,NGHIEPVUKT!G37)))</f>
        <v/>
      </c>
      <c r="C44" s="130" t="str">
        <f>IF($E44="","",NGHIEPVUKT!I37)</f>
        <v/>
      </c>
      <c r="D44" s="130" t="str">
        <f>IF($E44="","",NGHIEPVUKT!L37)</f>
        <v/>
      </c>
      <c r="E44" s="130" t="str">
        <f>IF($F$6=NGHIEPVUKT!M37,NGHIEPVUKT!N37,IF($F$6=NGHIEPVUKT!N37,NGHIEPVUKT!M37,""))</f>
        <v/>
      </c>
      <c r="F44" s="130">
        <f t="shared" si="0"/>
        <v>0</v>
      </c>
      <c r="G44" s="130">
        <f>IF($F$6=NGHIEPVUKT!$M37,NGHIEPVUKT!O37,0)</f>
        <v>0</v>
      </c>
      <c r="H44" s="130">
        <f>IF($F$6=NGHIEPVUKT!$M37,NGHIEPVUKT!P37,0)</f>
        <v>0</v>
      </c>
      <c r="I44" s="130">
        <f>IF($F$6=NGHIEPVUKT!$N37,NGHIEPVUKT!O37,0)</f>
        <v>0</v>
      </c>
      <c r="J44" s="130">
        <f>IF($F$6=NGHIEPVUKT!$N37,NGHIEPVUKT!P37,0)</f>
        <v>0</v>
      </c>
      <c r="K44" s="130">
        <f>IF(G44+I44=0,0,$K$10+SUM($G$14:G44)-SUM($I$14:I44))</f>
        <v>0</v>
      </c>
      <c r="L44" s="130">
        <f>IF(H44+J44=0,0,$L$10+SUM($H$14:H44)-SUM($J$14:J44))</f>
        <v>0</v>
      </c>
      <c r="M44" s="154"/>
    </row>
    <row r="45" spans="1:13" hidden="1" x14ac:dyDescent="0.3">
      <c r="A45" s="130" t="str">
        <f>IF($E45="","",NGHIEPVUKT!D38)</f>
        <v/>
      </c>
      <c r="B45" s="130" t="str">
        <f>IF($E45="","",IF(NGHIEPVUKT!F38&lt;&gt;"",NGHIEPVUKT!F38,IF(NGHIEPVUKT!E38&lt;&gt;"",NGHIEPVUKT!E38,NGHIEPVUKT!G38)))</f>
        <v/>
      </c>
      <c r="C45" s="130" t="str">
        <f>IF($E45="","",NGHIEPVUKT!I38)</f>
        <v/>
      </c>
      <c r="D45" s="130" t="str">
        <f>IF($E45="","",NGHIEPVUKT!L38)</f>
        <v/>
      </c>
      <c r="E45" s="130" t="str">
        <f>IF($F$6=NGHIEPVUKT!M38,NGHIEPVUKT!N38,IF($F$6=NGHIEPVUKT!N38,NGHIEPVUKT!M38,""))</f>
        <v/>
      </c>
      <c r="F45" s="130">
        <f t="shared" si="0"/>
        <v>0</v>
      </c>
      <c r="G45" s="130">
        <f>IF($F$6=NGHIEPVUKT!$M38,NGHIEPVUKT!O38,0)</f>
        <v>0</v>
      </c>
      <c r="H45" s="130">
        <f>IF($F$6=NGHIEPVUKT!$M38,NGHIEPVUKT!P38,0)</f>
        <v>0</v>
      </c>
      <c r="I45" s="130">
        <f>IF($F$6=NGHIEPVUKT!$N38,NGHIEPVUKT!O38,0)</f>
        <v>0</v>
      </c>
      <c r="J45" s="130">
        <f>IF($F$6=NGHIEPVUKT!$N38,NGHIEPVUKT!P38,0)</f>
        <v>0</v>
      </c>
      <c r="K45" s="130">
        <f>IF(G45+I45=0,0,$K$10+SUM($G$14:G45)-SUM($I$14:I45))</f>
        <v>0</v>
      </c>
      <c r="L45" s="130">
        <f>IF(H45+J45=0,0,$L$10+SUM($H$14:H45)-SUM($J$14:J45))</f>
        <v>0</v>
      </c>
      <c r="M45" s="154"/>
    </row>
    <row r="46" spans="1:13" hidden="1" x14ac:dyDescent="0.3">
      <c r="A46" s="130" t="str">
        <f>IF($E46="","",NGHIEPVUKT!D39)</f>
        <v/>
      </c>
      <c r="B46" s="130" t="str">
        <f>IF($E46="","",IF(NGHIEPVUKT!F39&lt;&gt;"",NGHIEPVUKT!F39,IF(NGHIEPVUKT!E39&lt;&gt;"",NGHIEPVUKT!E39,NGHIEPVUKT!G39)))</f>
        <v/>
      </c>
      <c r="C46" s="130" t="str">
        <f>IF($E46="","",NGHIEPVUKT!I39)</f>
        <v/>
      </c>
      <c r="D46" s="130" t="str">
        <f>IF($E46="","",NGHIEPVUKT!L39)</f>
        <v/>
      </c>
      <c r="E46" s="130" t="str">
        <f>IF($F$6=NGHIEPVUKT!M39,NGHIEPVUKT!N39,IF($F$6=NGHIEPVUKT!N39,NGHIEPVUKT!M39,""))</f>
        <v/>
      </c>
      <c r="F46" s="130">
        <f t="shared" si="0"/>
        <v>0</v>
      </c>
      <c r="G46" s="130">
        <f>IF($F$6=NGHIEPVUKT!$M39,NGHIEPVUKT!O39,0)</f>
        <v>0</v>
      </c>
      <c r="H46" s="130">
        <f>IF($F$6=NGHIEPVUKT!$M39,NGHIEPVUKT!P39,0)</f>
        <v>0</v>
      </c>
      <c r="I46" s="130">
        <f>IF($F$6=NGHIEPVUKT!$N39,NGHIEPVUKT!O39,0)</f>
        <v>0</v>
      </c>
      <c r="J46" s="130">
        <f>IF($F$6=NGHIEPVUKT!$N39,NGHIEPVUKT!P39,0)</f>
        <v>0</v>
      </c>
      <c r="K46" s="130">
        <f>IF(G46+I46=0,0,$K$10+SUM($G$14:G46)-SUM($I$14:I46))</f>
        <v>0</v>
      </c>
      <c r="L46" s="130">
        <f>IF(H46+J46=0,0,$L$10+SUM($H$14:H46)-SUM($J$14:J46))</f>
        <v>0</v>
      </c>
      <c r="M46" s="154"/>
    </row>
    <row r="47" spans="1:13" hidden="1" x14ac:dyDescent="0.3">
      <c r="A47" s="130" t="str">
        <f>IF($E47="","",NGHIEPVUKT!D40)</f>
        <v/>
      </c>
      <c r="B47" s="130" t="str">
        <f>IF($E47="","",IF(NGHIEPVUKT!F40&lt;&gt;"",NGHIEPVUKT!F40,IF(NGHIEPVUKT!E40&lt;&gt;"",NGHIEPVUKT!E40,NGHIEPVUKT!G40)))</f>
        <v/>
      </c>
      <c r="C47" s="130" t="str">
        <f>IF($E47="","",NGHIEPVUKT!I40)</f>
        <v/>
      </c>
      <c r="D47" s="130" t="str">
        <f>IF($E47="","",NGHIEPVUKT!L40)</f>
        <v/>
      </c>
      <c r="E47" s="130" t="str">
        <f>IF($F$6=NGHIEPVUKT!M40,NGHIEPVUKT!N40,IF($F$6=NGHIEPVUKT!N40,NGHIEPVUKT!M40,""))</f>
        <v/>
      </c>
      <c r="F47" s="130">
        <f t="shared" si="0"/>
        <v>0</v>
      </c>
      <c r="G47" s="130">
        <f>IF($F$6=NGHIEPVUKT!$M40,NGHIEPVUKT!O40,0)</f>
        <v>0</v>
      </c>
      <c r="H47" s="130">
        <f>IF($F$6=NGHIEPVUKT!$M40,NGHIEPVUKT!P40,0)</f>
        <v>0</v>
      </c>
      <c r="I47" s="130">
        <f>IF($F$6=NGHIEPVUKT!$N40,NGHIEPVUKT!O40,0)</f>
        <v>0</v>
      </c>
      <c r="J47" s="130">
        <f>IF($F$6=NGHIEPVUKT!$N40,NGHIEPVUKT!P40,0)</f>
        <v>0</v>
      </c>
      <c r="K47" s="130">
        <f>IF(G47+I47=0,0,$K$10+SUM($G$14:G47)-SUM($I$14:I47))</f>
        <v>0</v>
      </c>
      <c r="L47" s="130">
        <f>IF(H47+J47=0,0,$L$10+SUM($H$14:H47)-SUM($J$14:J47))</f>
        <v>0</v>
      </c>
      <c r="M47" s="154"/>
    </row>
    <row r="48" spans="1:13" hidden="1" x14ac:dyDescent="0.3">
      <c r="A48" s="130" t="str">
        <f>IF($E48="","",NGHIEPVUKT!D41)</f>
        <v/>
      </c>
      <c r="B48" s="130" t="str">
        <f>IF($E48="","",IF(NGHIEPVUKT!F41&lt;&gt;"",NGHIEPVUKT!F41,IF(NGHIEPVUKT!E41&lt;&gt;"",NGHIEPVUKT!E41,NGHIEPVUKT!G41)))</f>
        <v/>
      </c>
      <c r="C48" s="130" t="str">
        <f>IF($E48="","",NGHIEPVUKT!I41)</f>
        <v/>
      </c>
      <c r="D48" s="130" t="str">
        <f>IF($E48="","",NGHIEPVUKT!L41)</f>
        <v/>
      </c>
      <c r="E48" s="130" t="str">
        <f>IF($F$6=NGHIEPVUKT!M41,NGHIEPVUKT!N41,IF($F$6=NGHIEPVUKT!N41,NGHIEPVUKT!M41,""))</f>
        <v/>
      </c>
      <c r="F48" s="130">
        <f t="shared" si="0"/>
        <v>0</v>
      </c>
      <c r="G48" s="130">
        <f>IF($F$6=NGHIEPVUKT!$M41,NGHIEPVUKT!O41,0)</f>
        <v>0</v>
      </c>
      <c r="H48" s="130">
        <f>IF($F$6=NGHIEPVUKT!$M41,NGHIEPVUKT!P41,0)</f>
        <v>0</v>
      </c>
      <c r="I48" s="130">
        <f>IF($F$6=NGHIEPVUKT!$N41,NGHIEPVUKT!O41,0)</f>
        <v>0</v>
      </c>
      <c r="J48" s="130">
        <f>IF($F$6=NGHIEPVUKT!$N41,NGHIEPVUKT!P41,0)</f>
        <v>0</v>
      </c>
      <c r="K48" s="130">
        <f>IF(G48+I48=0,0,$K$10+SUM($G$14:G48)-SUM($I$14:I48))</f>
        <v>0</v>
      </c>
      <c r="L48" s="130">
        <f>IF(H48+J48=0,0,$L$10+SUM($H$14:H48)-SUM($J$14:J48))</f>
        <v>0</v>
      </c>
      <c r="M48" s="154"/>
    </row>
    <row r="49" spans="1:13" hidden="1" x14ac:dyDescent="0.3">
      <c r="A49" s="130" t="str">
        <f>IF($E49="","",NGHIEPVUKT!D42)</f>
        <v/>
      </c>
      <c r="B49" s="130" t="str">
        <f>IF($E49="","",IF(NGHIEPVUKT!F42&lt;&gt;"",NGHIEPVUKT!F42,IF(NGHIEPVUKT!E42&lt;&gt;"",NGHIEPVUKT!E42,NGHIEPVUKT!G42)))</f>
        <v/>
      </c>
      <c r="C49" s="130" t="str">
        <f>IF($E49="","",NGHIEPVUKT!I42)</f>
        <v/>
      </c>
      <c r="D49" s="130" t="str">
        <f>IF($E49="","",NGHIEPVUKT!L42)</f>
        <v/>
      </c>
      <c r="E49" s="130" t="str">
        <f>IF($F$6=NGHIEPVUKT!M42,NGHIEPVUKT!N42,IF($F$6=NGHIEPVUKT!N42,NGHIEPVUKT!M42,""))</f>
        <v/>
      </c>
      <c r="F49" s="130">
        <f t="shared" si="0"/>
        <v>0</v>
      </c>
      <c r="G49" s="130">
        <f>IF($F$6=NGHIEPVUKT!$M42,NGHIEPVUKT!O42,0)</f>
        <v>0</v>
      </c>
      <c r="H49" s="130">
        <f>IF($F$6=NGHIEPVUKT!$M42,NGHIEPVUKT!P42,0)</f>
        <v>0</v>
      </c>
      <c r="I49" s="130">
        <f>IF($F$6=NGHIEPVUKT!$N42,NGHIEPVUKT!O42,0)</f>
        <v>0</v>
      </c>
      <c r="J49" s="130">
        <f>IF($F$6=NGHIEPVUKT!$N42,NGHIEPVUKT!P42,0)</f>
        <v>0</v>
      </c>
      <c r="K49" s="130">
        <f>IF(G49+I49=0,0,$K$10+SUM($G$14:G49)-SUM($I$14:I49))</f>
        <v>0</v>
      </c>
      <c r="L49" s="130">
        <f>IF(H49+J49=0,0,$L$10+SUM($H$14:H49)-SUM($J$14:J49))</f>
        <v>0</v>
      </c>
      <c r="M49" s="154"/>
    </row>
    <row r="50" spans="1:13" hidden="1" x14ac:dyDescent="0.3">
      <c r="A50" s="130" t="str">
        <f>IF($E50="","",NGHIEPVUKT!D43)</f>
        <v/>
      </c>
      <c r="B50" s="130" t="str">
        <f>IF($E50="","",IF(NGHIEPVUKT!F43&lt;&gt;"",NGHIEPVUKT!F43,IF(NGHIEPVUKT!E43&lt;&gt;"",NGHIEPVUKT!E43,NGHIEPVUKT!G43)))</f>
        <v/>
      </c>
      <c r="C50" s="130" t="str">
        <f>IF($E50="","",NGHIEPVUKT!I43)</f>
        <v/>
      </c>
      <c r="D50" s="130" t="str">
        <f>IF($E50="","",NGHIEPVUKT!L43)</f>
        <v/>
      </c>
      <c r="E50" s="130" t="str">
        <f>IF($F$6=NGHIEPVUKT!M43,NGHIEPVUKT!N43,IF($F$6=NGHIEPVUKT!N43,NGHIEPVUKT!M43,""))</f>
        <v/>
      </c>
      <c r="F50" s="130">
        <f t="shared" si="0"/>
        <v>0</v>
      </c>
      <c r="G50" s="130">
        <f>IF($F$6=NGHIEPVUKT!$M43,NGHIEPVUKT!O43,0)</f>
        <v>0</v>
      </c>
      <c r="H50" s="130">
        <f>IF($F$6=NGHIEPVUKT!$M43,NGHIEPVUKT!P43,0)</f>
        <v>0</v>
      </c>
      <c r="I50" s="130">
        <f>IF($F$6=NGHIEPVUKT!$N43,NGHIEPVUKT!O43,0)</f>
        <v>0</v>
      </c>
      <c r="J50" s="130">
        <f>IF($F$6=NGHIEPVUKT!$N43,NGHIEPVUKT!P43,0)</f>
        <v>0</v>
      </c>
      <c r="K50" s="130">
        <f>IF(G50+I50=0,0,$K$10+SUM($G$14:G50)-SUM($I$14:I50))</f>
        <v>0</v>
      </c>
      <c r="L50" s="130">
        <f>IF(H50+J50=0,0,$L$10+SUM($H$14:H50)-SUM($J$14:J50))</f>
        <v>0</v>
      </c>
      <c r="M50" s="154"/>
    </row>
    <row r="51" spans="1:13" hidden="1" x14ac:dyDescent="0.3">
      <c r="A51" s="130" t="str">
        <f>IF($E51="","",NGHIEPVUKT!D44)</f>
        <v/>
      </c>
      <c r="B51" s="130" t="str">
        <f>IF($E51="","",IF(NGHIEPVUKT!F44&lt;&gt;"",NGHIEPVUKT!F44,IF(NGHIEPVUKT!E44&lt;&gt;"",NGHIEPVUKT!E44,NGHIEPVUKT!G44)))</f>
        <v/>
      </c>
      <c r="C51" s="130" t="str">
        <f>IF($E51="","",NGHIEPVUKT!I44)</f>
        <v/>
      </c>
      <c r="D51" s="130" t="str">
        <f>IF($E51="","",NGHIEPVUKT!L44)</f>
        <v/>
      </c>
      <c r="E51" s="130" t="str">
        <f>IF($F$6=NGHIEPVUKT!M44,NGHIEPVUKT!N44,IF($F$6=NGHIEPVUKT!N44,NGHIEPVUKT!M44,""))</f>
        <v/>
      </c>
      <c r="F51" s="130">
        <f t="shared" si="0"/>
        <v>0</v>
      </c>
      <c r="G51" s="130">
        <f>IF($F$6=NGHIEPVUKT!$M44,NGHIEPVUKT!O44,0)</f>
        <v>0</v>
      </c>
      <c r="H51" s="130">
        <f>IF($F$6=NGHIEPVUKT!$M44,NGHIEPVUKT!P44,0)</f>
        <v>0</v>
      </c>
      <c r="I51" s="130">
        <f>IF($F$6=NGHIEPVUKT!$N44,NGHIEPVUKT!O44,0)</f>
        <v>0</v>
      </c>
      <c r="J51" s="130">
        <f>IF($F$6=NGHIEPVUKT!$N44,NGHIEPVUKT!P44,0)</f>
        <v>0</v>
      </c>
      <c r="K51" s="130">
        <f>IF(G51+I51=0,0,$K$10+SUM($G$14:G51)-SUM($I$14:I51))</f>
        <v>0</v>
      </c>
      <c r="L51" s="130">
        <f>IF(H51+J51=0,0,$L$10+SUM($H$14:H51)-SUM($J$14:J51))</f>
        <v>0</v>
      </c>
      <c r="M51" s="154"/>
    </row>
    <row r="52" spans="1:13" hidden="1" x14ac:dyDescent="0.3">
      <c r="A52" s="130" t="str">
        <f>IF($E52="","",NGHIEPVUKT!D45)</f>
        <v/>
      </c>
      <c r="B52" s="130" t="str">
        <f>IF($E52="","",IF(NGHIEPVUKT!F45&lt;&gt;"",NGHIEPVUKT!F45,IF(NGHIEPVUKT!E45&lt;&gt;"",NGHIEPVUKT!E45,NGHIEPVUKT!G45)))</f>
        <v/>
      </c>
      <c r="C52" s="130" t="str">
        <f>IF($E52="","",NGHIEPVUKT!I45)</f>
        <v/>
      </c>
      <c r="D52" s="130" t="str">
        <f>IF($E52="","",NGHIEPVUKT!L45)</f>
        <v/>
      </c>
      <c r="E52" s="130" t="str">
        <f>IF($F$6=NGHIEPVUKT!M45,NGHIEPVUKT!N45,IF($F$6=NGHIEPVUKT!N45,NGHIEPVUKT!M45,""))</f>
        <v/>
      </c>
      <c r="F52" s="130">
        <f t="shared" si="0"/>
        <v>0</v>
      </c>
      <c r="G52" s="130">
        <f>IF($F$6=NGHIEPVUKT!$M45,NGHIEPVUKT!O45,0)</f>
        <v>0</v>
      </c>
      <c r="H52" s="130">
        <f>IF($F$6=NGHIEPVUKT!$M45,NGHIEPVUKT!P45,0)</f>
        <v>0</v>
      </c>
      <c r="I52" s="130">
        <f>IF($F$6=NGHIEPVUKT!$N45,NGHIEPVUKT!O45,0)</f>
        <v>0</v>
      </c>
      <c r="J52" s="130">
        <f>IF($F$6=NGHIEPVUKT!$N45,NGHIEPVUKT!P45,0)</f>
        <v>0</v>
      </c>
      <c r="K52" s="130">
        <f>IF(G52+I52=0,0,$K$10+SUM($G$14:G52)-SUM($I$14:I52))</f>
        <v>0</v>
      </c>
      <c r="L52" s="130">
        <f>IF(H52+J52=0,0,$L$10+SUM($H$14:H52)-SUM($J$14:J52))</f>
        <v>0</v>
      </c>
      <c r="M52" s="154"/>
    </row>
    <row r="53" spans="1:13" hidden="1" x14ac:dyDescent="0.3">
      <c r="A53" s="130" t="str">
        <f>IF($E53="","",NGHIEPVUKT!D46)</f>
        <v/>
      </c>
      <c r="B53" s="130" t="str">
        <f>IF($E53="","",IF(NGHIEPVUKT!F46&lt;&gt;"",NGHIEPVUKT!F46,IF(NGHIEPVUKT!E46&lt;&gt;"",NGHIEPVUKT!E46,NGHIEPVUKT!G46)))</f>
        <v/>
      </c>
      <c r="C53" s="130" t="str">
        <f>IF($E53="","",NGHIEPVUKT!I46)</f>
        <v/>
      </c>
      <c r="D53" s="130" t="str">
        <f>IF($E53="","",NGHIEPVUKT!L46)</f>
        <v/>
      </c>
      <c r="E53" s="130" t="str">
        <f>IF($F$6=NGHIEPVUKT!M46,NGHIEPVUKT!N46,IF($F$6=NGHIEPVUKT!N46,NGHIEPVUKT!M46,""))</f>
        <v/>
      </c>
      <c r="F53" s="130">
        <f t="shared" si="0"/>
        <v>0</v>
      </c>
      <c r="G53" s="130">
        <f>IF($F$6=NGHIEPVUKT!$M46,NGHIEPVUKT!O46,0)</f>
        <v>0</v>
      </c>
      <c r="H53" s="130">
        <f>IF($F$6=NGHIEPVUKT!$M46,NGHIEPVUKT!P46,0)</f>
        <v>0</v>
      </c>
      <c r="I53" s="130">
        <f>IF($F$6=NGHIEPVUKT!$N46,NGHIEPVUKT!O46,0)</f>
        <v>0</v>
      </c>
      <c r="J53" s="130">
        <f>IF($F$6=NGHIEPVUKT!$N46,NGHIEPVUKT!P46,0)</f>
        <v>0</v>
      </c>
      <c r="K53" s="130">
        <f>IF(G53+I53=0,0,$K$10+SUM($G$14:G53)-SUM($I$14:I53))</f>
        <v>0</v>
      </c>
      <c r="L53" s="130">
        <f>IF(H53+J53=0,0,$L$10+SUM($H$14:H53)-SUM($J$14:J53))</f>
        <v>0</v>
      </c>
      <c r="M53" s="154"/>
    </row>
    <row r="54" spans="1:13" hidden="1" x14ac:dyDescent="0.3">
      <c r="A54" s="130" t="str">
        <f>IF($E54="","",NGHIEPVUKT!D47)</f>
        <v/>
      </c>
      <c r="B54" s="130" t="str">
        <f>IF($E54="","",IF(NGHIEPVUKT!F47&lt;&gt;"",NGHIEPVUKT!F47,IF(NGHIEPVUKT!E47&lt;&gt;"",NGHIEPVUKT!E47,NGHIEPVUKT!G47)))</f>
        <v/>
      </c>
      <c r="C54" s="130" t="str">
        <f>IF($E54="","",NGHIEPVUKT!I47)</f>
        <v/>
      </c>
      <c r="D54" s="130" t="str">
        <f>IF($E54="","",NGHIEPVUKT!L47)</f>
        <v/>
      </c>
      <c r="E54" s="130" t="str">
        <f>IF($F$6=NGHIEPVUKT!M47,NGHIEPVUKT!N47,IF($F$6=NGHIEPVUKT!N47,NGHIEPVUKT!M47,""))</f>
        <v/>
      </c>
      <c r="F54" s="130">
        <f t="shared" si="0"/>
        <v>0</v>
      </c>
      <c r="G54" s="130">
        <f>IF($F$6=NGHIEPVUKT!$M47,NGHIEPVUKT!O47,0)</f>
        <v>0</v>
      </c>
      <c r="H54" s="130">
        <f>IF($F$6=NGHIEPVUKT!$M47,NGHIEPVUKT!P47,0)</f>
        <v>0</v>
      </c>
      <c r="I54" s="130">
        <f>IF($F$6=NGHIEPVUKT!$N47,NGHIEPVUKT!O47,0)</f>
        <v>0</v>
      </c>
      <c r="J54" s="130">
        <f>IF($F$6=NGHIEPVUKT!$N47,NGHIEPVUKT!P47,0)</f>
        <v>0</v>
      </c>
      <c r="K54" s="130">
        <f>IF(G54+I54=0,0,$K$10+SUM($G$14:G54)-SUM($I$14:I54))</f>
        <v>0</v>
      </c>
      <c r="L54" s="130">
        <f>IF(H54+J54=0,0,$L$10+SUM($H$14:H54)-SUM($J$14:J54))</f>
        <v>0</v>
      </c>
      <c r="M54" s="154"/>
    </row>
    <row r="55" spans="1:13" hidden="1" x14ac:dyDescent="0.3">
      <c r="A55" s="130" t="str">
        <f>IF($E55="","",NGHIEPVUKT!D48)</f>
        <v/>
      </c>
      <c r="B55" s="130" t="str">
        <f>IF($E55="","",IF(NGHIEPVUKT!F48&lt;&gt;"",NGHIEPVUKT!F48,IF(NGHIEPVUKT!E48&lt;&gt;"",NGHIEPVUKT!E48,NGHIEPVUKT!G48)))</f>
        <v/>
      </c>
      <c r="C55" s="130" t="str">
        <f>IF($E55="","",NGHIEPVUKT!I48)</f>
        <v/>
      </c>
      <c r="D55" s="130" t="str">
        <f>IF($E55="","",NGHIEPVUKT!L48)</f>
        <v/>
      </c>
      <c r="E55" s="130" t="str">
        <f>IF($F$6=NGHIEPVUKT!M48,NGHIEPVUKT!N48,IF($F$6=NGHIEPVUKT!N48,NGHIEPVUKT!M48,""))</f>
        <v/>
      </c>
      <c r="F55" s="130">
        <f t="shared" si="0"/>
        <v>0</v>
      </c>
      <c r="G55" s="130">
        <f>IF($F$6=NGHIEPVUKT!$M48,NGHIEPVUKT!O48,0)</f>
        <v>0</v>
      </c>
      <c r="H55" s="130">
        <f>IF($F$6=NGHIEPVUKT!$M48,NGHIEPVUKT!P48,0)</f>
        <v>0</v>
      </c>
      <c r="I55" s="130">
        <f>IF($F$6=NGHIEPVUKT!$N48,NGHIEPVUKT!O48,0)</f>
        <v>0</v>
      </c>
      <c r="J55" s="130">
        <f>IF($F$6=NGHIEPVUKT!$N48,NGHIEPVUKT!P48,0)</f>
        <v>0</v>
      </c>
      <c r="K55" s="130">
        <f>IF(G55+I55=0,0,$K$10+SUM($G$14:G55)-SUM($I$14:I55))</f>
        <v>0</v>
      </c>
      <c r="L55" s="130">
        <f>IF(H55+J55=0,0,$L$10+SUM($H$14:H55)-SUM($J$14:J55))</f>
        <v>0</v>
      </c>
      <c r="M55" s="154"/>
    </row>
    <row r="56" spans="1:13" x14ac:dyDescent="0.3">
      <c r="A56" s="130">
        <f>IF($E56="","",NGHIEPVUKT!D49)</f>
        <v>44997</v>
      </c>
      <c r="B56" s="130" t="str">
        <f>IF($E56="","",IF(NGHIEPVUKT!F49&lt;&gt;"",NGHIEPVUKT!F49,IF(NGHIEPVUKT!E49&lt;&gt;"",NGHIEPVUKT!E49,NGHIEPVUKT!G49)))</f>
        <v>PN04</v>
      </c>
      <c r="C56" s="130">
        <f>IF($E56="","",NGHIEPVUKT!I49)</f>
        <v>44997</v>
      </c>
      <c r="D56" s="171" t="str">
        <f>IF($E56="","",NGHIEPVUKT!L49)</f>
        <v>Mua vải kate trắng nhập kho</v>
      </c>
      <c r="E56" s="130" t="str">
        <f>IF($F$6=NGHIEPVUKT!M49,NGHIEPVUKT!N49,IF($F$6=NGHIEPVUKT!N49,NGHIEPVUKT!M49,""))</f>
        <v>331105</v>
      </c>
      <c r="F56" s="130">
        <f t="shared" si="0"/>
        <v>80000</v>
      </c>
      <c r="G56" s="130">
        <f>IF($F$6=NGHIEPVUKT!$M49,NGHIEPVUKT!O49,0)</f>
        <v>3000</v>
      </c>
      <c r="H56" s="130">
        <f>IF($F$6=NGHIEPVUKT!$M49,NGHIEPVUKT!P49,0)</f>
        <v>240000000</v>
      </c>
      <c r="I56" s="130">
        <f>IF($F$6=NGHIEPVUKT!$N49,NGHIEPVUKT!O49,0)</f>
        <v>0</v>
      </c>
      <c r="J56" s="130">
        <f>IF($F$6=NGHIEPVUKT!$N49,NGHIEPVUKT!P49,0)</f>
        <v>0</v>
      </c>
      <c r="K56" s="130">
        <f>IF(G56+I56=0,0,$K$10+SUM($G$14:G56)-SUM($I$14:I56))</f>
        <v>5500</v>
      </c>
      <c r="L56" s="130">
        <f>IF(H56+J56=0,0,$L$10+SUM($H$14:H56)-SUM($J$14:J56))</f>
        <v>396000000</v>
      </c>
      <c r="M56" s="154"/>
    </row>
    <row r="57" spans="1:13" hidden="1" x14ac:dyDescent="0.3">
      <c r="A57" s="130" t="str">
        <f>IF($E57="","",NGHIEPVUKT!D50)</f>
        <v/>
      </c>
      <c r="B57" s="130" t="str">
        <f>IF($E57="","",IF(NGHIEPVUKT!F50&lt;&gt;"",NGHIEPVUKT!F50,IF(NGHIEPVUKT!E50&lt;&gt;"",NGHIEPVUKT!E50,NGHIEPVUKT!G50)))</f>
        <v/>
      </c>
      <c r="C57" s="130" t="str">
        <f>IF($E57="","",NGHIEPVUKT!I50)</f>
        <v/>
      </c>
      <c r="D57" s="130" t="str">
        <f>IF($E57="","",NGHIEPVUKT!L50)</f>
        <v/>
      </c>
      <c r="E57" s="130" t="str">
        <f>IF($F$6=NGHIEPVUKT!M50,NGHIEPVUKT!N50,IF($F$6=NGHIEPVUKT!N50,NGHIEPVUKT!M50,""))</f>
        <v/>
      </c>
      <c r="F57" s="130">
        <f t="shared" si="0"/>
        <v>0</v>
      </c>
      <c r="G57" s="130">
        <f>IF($F$6=NGHIEPVUKT!$M50,NGHIEPVUKT!O50,0)</f>
        <v>0</v>
      </c>
      <c r="H57" s="130">
        <f>IF($F$6=NGHIEPVUKT!$M50,NGHIEPVUKT!P50,0)</f>
        <v>0</v>
      </c>
      <c r="I57" s="130">
        <f>IF($F$6=NGHIEPVUKT!$N50,NGHIEPVUKT!O50,0)</f>
        <v>0</v>
      </c>
      <c r="J57" s="130">
        <f>IF($F$6=NGHIEPVUKT!$N50,NGHIEPVUKT!P50,0)</f>
        <v>0</v>
      </c>
      <c r="K57" s="130">
        <f>IF(G57+I57=0,0,$K$10+SUM($G$14:G57)-SUM($I$14:I57))</f>
        <v>0</v>
      </c>
      <c r="L57" s="130">
        <f>IF(H57+J57=0,0,$L$10+SUM($H$14:H57)-SUM($J$14:J57))</f>
        <v>0</v>
      </c>
      <c r="M57" s="154"/>
    </row>
    <row r="58" spans="1:13" x14ac:dyDescent="0.3">
      <c r="A58" s="130">
        <f>IF($E58="","",NGHIEPVUKT!D51)</f>
        <v>44997</v>
      </c>
      <c r="B58" s="130" t="str">
        <f>IF($E58="","",IF(NGHIEPVUKT!F51&lt;&gt;"",NGHIEPVUKT!F51,IF(NGHIEPVUKT!E51&lt;&gt;"",NGHIEPVUKT!E51,NGHIEPVUKT!G51)))</f>
        <v>PN04</v>
      </c>
      <c r="C58" s="130">
        <f>IF($E58="","",NGHIEPVUKT!I51)</f>
        <v>44997</v>
      </c>
      <c r="D58" s="171" t="str">
        <f>IF($E58="","",NGHIEPVUKT!L51)</f>
        <v>Chi phí vận chuyển hàng mua (vải kate trắng)</v>
      </c>
      <c r="E58" s="130" t="str">
        <f>IF($F$6=NGHIEPVUKT!M51,NGHIEPVUKT!N51,IF($F$6=NGHIEPVUKT!N51,NGHIEPVUKT!M51,""))</f>
        <v>331110</v>
      </c>
      <c r="F58" s="130">
        <f t="shared" si="0"/>
        <v>0</v>
      </c>
      <c r="G58" s="130">
        <f>IF($F$6=NGHIEPVUKT!$M51,NGHIEPVUKT!O51,0)</f>
        <v>0</v>
      </c>
      <c r="H58" s="130">
        <f>IF($F$6=NGHIEPVUKT!$M51,NGHIEPVUKT!P51,0)</f>
        <v>1800000</v>
      </c>
      <c r="I58" s="130">
        <f>IF($F$6=NGHIEPVUKT!$N51,NGHIEPVUKT!O51,0)</f>
        <v>0</v>
      </c>
      <c r="J58" s="130">
        <f>IF($F$6=NGHIEPVUKT!$N51,NGHIEPVUKT!P51,0)</f>
        <v>0</v>
      </c>
      <c r="K58" s="130">
        <f>IF(G58+I58=0,0,$K$10+SUM($G$14:G58)-SUM($I$14:I58))</f>
        <v>0</v>
      </c>
      <c r="L58" s="130">
        <f>IF(H58+J58=0,0,$L$10+SUM($H$14:H58)-SUM($J$14:J58))</f>
        <v>397800000</v>
      </c>
      <c r="M58" s="154"/>
    </row>
    <row r="59" spans="1:13" hidden="1" x14ac:dyDescent="0.3">
      <c r="A59" s="130" t="str">
        <f>IF($E59="","",NGHIEPVUKT!D52)</f>
        <v/>
      </c>
      <c r="B59" s="130" t="str">
        <f>IF($E59="","",IF(NGHIEPVUKT!F52&lt;&gt;"",NGHIEPVUKT!F52,IF(NGHIEPVUKT!E52&lt;&gt;"",NGHIEPVUKT!E52,NGHIEPVUKT!G52)))</f>
        <v/>
      </c>
      <c r="C59" s="130" t="str">
        <f>IF($E59="","",NGHIEPVUKT!I52)</f>
        <v/>
      </c>
      <c r="D59" s="130" t="str">
        <f>IF($E59="","",NGHIEPVUKT!L52)</f>
        <v/>
      </c>
      <c r="E59" s="130" t="str">
        <f>IF($F$6=NGHIEPVUKT!M52,NGHIEPVUKT!N52,IF($F$6=NGHIEPVUKT!N52,NGHIEPVUKT!M52,""))</f>
        <v/>
      </c>
      <c r="F59" s="130">
        <f t="shared" si="0"/>
        <v>0</v>
      </c>
      <c r="G59" s="130">
        <f>IF($F$6=NGHIEPVUKT!$M52,NGHIEPVUKT!O52,0)</f>
        <v>0</v>
      </c>
      <c r="H59" s="130">
        <f>IF($F$6=NGHIEPVUKT!$M52,NGHIEPVUKT!P52,0)</f>
        <v>0</v>
      </c>
      <c r="I59" s="130">
        <f>IF($F$6=NGHIEPVUKT!$N52,NGHIEPVUKT!O52,0)</f>
        <v>0</v>
      </c>
      <c r="J59" s="130">
        <f>IF($F$6=NGHIEPVUKT!$N52,NGHIEPVUKT!P52,0)</f>
        <v>0</v>
      </c>
      <c r="K59" s="130">
        <f>IF(G59+I59=0,0,$K$10+SUM($G$14:G59)-SUM($I$14:I59))</f>
        <v>0</v>
      </c>
      <c r="L59" s="130">
        <f>IF(H59+J59=0,0,$L$10+SUM($H$14:H59)-SUM($J$14:J59))</f>
        <v>0</v>
      </c>
      <c r="M59" s="154"/>
    </row>
    <row r="60" spans="1:13" hidden="1" x14ac:dyDescent="0.3">
      <c r="A60" s="130" t="str">
        <f>IF($E60="","",NGHIEPVUKT!D53)</f>
        <v/>
      </c>
      <c r="B60" s="130" t="str">
        <f>IF($E60="","",IF(NGHIEPVUKT!F53&lt;&gt;"",NGHIEPVUKT!F53,IF(NGHIEPVUKT!E53&lt;&gt;"",NGHIEPVUKT!E53,NGHIEPVUKT!G53)))</f>
        <v/>
      </c>
      <c r="C60" s="130" t="str">
        <f>IF($E60="","",NGHIEPVUKT!I53)</f>
        <v/>
      </c>
      <c r="D60" s="130" t="str">
        <f>IF($E60="","",NGHIEPVUKT!L53)</f>
        <v/>
      </c>
      <c r="E60" s="130" t="str">
        <f>IF($F$6=NGHIEPVUKT!M53,NGHIEPVUKT!N53,IF($F$6=NGHIEPVUKT!N53,NGHIEPVUKT!M53,""))</f>
        <v/>
      </c>
      <c r="F60" s="130">
        <f t="shared" si="0"/>
        <v>0</v>
      </c>
      <c r="G60" s="130">
        <f>IF($F$6=NGHIEPVUKT!$M53,NGHIEPVUKT!O53,0)</f>
        <v>0</v>
      </c>
      <c r="H60" s="130">
        <f>IF($F$6=NGHIEPVUKT!$M53,NGHIEPVUKT!P53,0)</f>
        <v>0</v>
      </c>
      <c r="I60" s="130">
        <f>IF($F$6=NGHIEPVUKT!$N53,NGHIEPVUKT!O53,0)</f>
        <v>0</v>
      </c>
      <c r="J60" s="130">
        <f>IF($F$6=NGHIEPVUKT!$N53,NGHIEPVUKT!P53,0)</f>
        <v>0</v>
      </c>
      <c r="K60" s="130">
        <f>IF(G60+I60=0,0,$K$10+SUM($G$14:G60)-SUM($I$14:I60))</f>
        <v>0</v>
      </c>
      <c r="L60" s="130">
        <f>IF(H60+J60=0,0,$L$10+SUM($H$14:H60)-SUM($J$14:J60))</f>
        <v>0</v>
      </c>
      <c r="M60" s="154"/>
    </row>
    <row r="61" spans="1:13" x14ac:dyDescent="0.3">
      <c r="A61" s="130">
        <f>IF($E61="","",NGHIEPVUKT!D54)</f>
        <v>45006</v>
      </c>
      <c r="B61" s="130" t="str">
        <f>IF($E61="","",IF(NGHIEPVUKT!F54&lt;&gt;"",NGHIEPVUKT!F54,IF(NGHIEPVUKT!E54&lt;&gt;"",NGHIEPVUKT!E54,NGHIEPVUKT!G54)))</f>
        <v>PX03</v>
      </c>
      <c r="C61" s="130">
        <f>IF($E61="","",NGHIEPVUKT!I54)</f>
        <v>45006</v>
      </c>
      <c r="D61" s="171" t="str">
        <f>IF($E61="","",NGHIEPVUKT!L54)</f>
        <v>Xuất kho: Vải kate trắng cho PX1</v>
      </c>
      <c r="E61" s="130" t="str">
        <f>IF($F$6=NGHIEPVUKT!M54,NGHIEPVUKT!N54,IF($F$6=NGHIEPVUKT!N54,NGHIEPVUKT!M54,""))</f>
        <v>6211</v>
      </c>
      <c r="F61" s="130">
        <f t="shared" si="0"/>
        <v>65433.333333333336</v>
      </c>
      <c r="G61" s="130">
        <f>IF($F$6=NGHIEPVUKT!$M54,NGHIEPVUKT!O54,0)</f>
        <v>0</v>
      </c>
      <c r="H61" s="130">
        <f>IF($F$6=NGHIEPVUKT!$M54,NGHIEPVUKT!P54,0)</f>
        <v>0</v>
      </c>
      <c r="I61" s="130">
        <f>IF($F$6=NGHIEPVUKT!$N54,NGHIEPVUKT!O54,0)</f>
        <v>3000</v>
      </c>
      <c r="J61" s="130">
        <f>IF($F$6=NGHIEPVUKT!$N54,NGHIEPVUKT!P54,0)</f>
        <v>196300000</v>
      </c>
      <c r="K61" s="172">
        <f>IF(G61+I61=0,0,$K$10+SUM($G$14:G61)-SUM($I$14:I61))</f>
        <v>2500</v>
      </c>
      <c r="L61" s="172">
        <f>IF(H61+J61=0,0,$L$10+SUM($H$14:H61)-SUM($J$14:J61))</f>
        <v>201500000</v>
      </c>
      <c r="M61" s="154"/>
    </row>
    <row r="62" spans="1:13" hidden="1" x14ac:dyDescent="0.3">
      <c r="A62" s="130" t="str">
        <f>IF($E62="","",NGHIEPVUKT!D55)</f>
        <v/>
      </c>
      <c r="B62" s="130" t="str">
        <f>IF($E62="","",IF(NGHIEPVUKT!F55&lt;&gt;"",NGHIEPVUKT!F55,IF(NGHIEPVUKT!E55&lt;&gt;"",NGHIEPVUKT!E55,NGHIEPVUKT!G55)))</f>
        <v/>
      </c>
      <c r="C62" s="130" t="str">
        <f>IF($E62="","",NGHIEPVUKT!I55)</f>
        <v/>
      </c>
      <c r="D62" s="130" t="str">
        <f>IF($E62="","",NGHIEPVUKT!L55)</f>
        <v/>
      </c>
      <c r="E62" s="130" t="str">
        <f>IF($F$6=NGHIEPVUKT!M55,NGHIEPVUKT!N55,IF($F$6=NGHIEPVUKT!N55,NGHIEPVUKT!M55,""))</f>
        <v/>
      </c>
      <c r="F62" s="130">
        <f t="shared" si="0"/>
        <v>0</v>
      </c>
      <c r="G62" s="130">
        <f>IF($F$6=NGHIEPVUKT!$M55,NGHIEPVUKT!O55,0)</f>
        <v>0</v>
      </c>
      <c r="H62" s="130">
        <f>IF($F$6=NGHIEPVUKT!$M55,NGHIEPVUKT!P55,0)</f>
        <v>0</v>
      </c>
      <c r="I62" s="130">
        <f>IF($F$6=NGHIEPVUKT!$N55,NGHIEPVUKT!O55,0)</f>
        <v>0</v>
      </c>
      <c r="J62" s="130">
        <f>IF($F$6=NGHIEPVUKT!$N55,NGHIEPVUKT!P55,0)</f>
        <v>0</v>
      </c>
      <c r="K62" s="130">
        <f>IF(G62+I62=0,0,$K$10+SUM($G$14:G62)-SUM($I$14:I62))</f>
        <v>0</v>
      </c>
      <c r="L62" s="130">
        <f>IF(H62+J62=0,0,$L$10+SUM($H$14:H62)-SUM($J$14:J62))</f>
        <v>0</v>
      </c>
      <c r="M62" s="154"/>
    </row>
    <row r="63" spans="1:13" hidden="1" x14ac:dyDescent="0.3">
      <c r="A63" s="130" t="str">
        <f>IF($E63="","",NGHIEPVUKT!D56)</f>
        <v/>
      </c>
      <c r="B63" s="130" t="str">
        <f>IF($E63="","",IF(NGHIEPVUKT!F56&lt;&gt;"",NGHIEPVUKT!F56,IF(NGHIEPVUKT!E56&lt;&gt;"",NGHIEPVUKT!E56,NGHIEPVUKT!G56)))</f>
        <v/>
      </c>
      <c r="C63" s="130" t="str">
        <f>IF($E63="","",NGHIEPVUKT!I56)</f>
        <v/>
      </c>
      <c r="D63" s="130" t="str">
        <f>IF($E63="","",NGHIEPVUKT!L56)</f>
        <v/>
      </c>
      <c r="E63" s="130" t="str">
        <f>IF($F$6=NGHIEPVUKT!M56,NGHIEPVUKT!N56,IF($F$6=NGHIEPVUKT!N56,NGHIEPVUKT!M56,""))</f>
        <v/>
      </c>
      <c r="F63" s="130">
        <f t="shared" si="0"/>
        <v>0</v>
      </c>
      <c r="G63" s="130">
        <f>IF($F$6=NGHIEPVUKT!$M56,NGHIEPVUKT!O56,0)</f>
        <v>0</v>
      </c>
      <c r="H63" s="130">
        <f>IF($F$6=NGHIEPVUKT!$M56,NGHIEPVUKT!P56,0)</f>
        <v>0</v>
      </c>
      <c r="I63" s="130">
        <f>IF($F$6=NGHIEPVUKT!$N56,NGHIEPVUKT!O56,0)</f>
        <v>0</v>
      </c>
      <c r="J63" s="130">
        <f>IF($F$6=NGHIEPVUKT!$N56,NGHIEPVUKT!P56,0)</f>
        <v>0</v>
      </c>
      <c r="K63" s="130">
        <f>IF(G63+I63=0,0,$K$10+SUM($G$14:G63)-SUM($I$14:I63))</f>
        <v>0</v>
      </c>
      <c r="L63" s="130">
        <f>IF(H63+J63=0,0,$L$10+SUM($H$14:H63)-SUM($J$14:J63))</f>
        <v>0</v>
      </c>
      <c r="M63" s="154"/>
    </row>
    <row r="64" spans="1:13" hidden="1" x14ac:dyDescent="0.3">
      <c r="A64" s="130" t="str">
        <f>IF($E64="","",NGHIEPVUKT!D57)</f>
        <v/>
      </c>
      <c r="B64" s="130" t="str">
        <f>IF($E64="","",IF(NGHIEPVUKT!F57&lt;&gt;"",NGHIEPVUKT!F57,IF(NGHIEPVUKT!E57&lt;&gt;"",NGHIEPVUKT!E57,NGHIEPVUKT!G57)))</f>
        <v/>
      </c>
      <c r="C64" s="130" t="str">
        <f>IF($E64="","",NGHIEPVUKT!I57)</f>
        <v/>
      </c>
      <c r="D64" s="130" t="str">
        <f>IF($E64="","",NGHIEPVUKT!L57)</f>
        <v/>
      </c>
      <c r="E64" s="130" t="str">
        <f>IF($F$6=NGHIEPVUKT!M57,NGHIEPVUKT!N57,IF($F$6=NGHIEPVUKT!N57,NGHIEPVUKT!M57,""))</f>
        <v/>
      </c>
      <c r="F64" s="130">
        <f t="shared" si="0"/>
        <v>0</v>
      </c>
      <c r="G64" s="130">
        <f>IF($F$6=NGHIEPVUKT!$M57,NGHIEPVUKT!O57,0)</f>
        <v>0</v>
      </c>
      <c r="H64" s="130">
        <f>IF($F$6=NGHIEPVUKT!$M57,NGHIEPVUKT!P57,0)</f>
        <v>0</v>
      </c>
      <c r="I64" s="130">
        <f>IF($F$6=NGHIEPVUKT!$N57,NGHIEPVUKT!O57,0)</f>
        <v>0</v>
      </c>
      <c r="J64" s="130">
        <f>IF($F$6=NGHIEPVUKT!$N57,NGHIEPVUKT!P57,0)</f>
        <v>0</v>
      </c>
      <c r="K64" s="130">
        <f>IF(G64+I64=0,0,$K$10+SUM($G$14:G64)-SUM($I$14:I64))</f>
        <v>0</v>
      </c>
      <c r="L64" s="130">
        <f>IF(H64+J64=0,0,$L$10+SUM($H$14:H64)-SUM($J$14:J64))</f>
        <v>0</v>
      </c>
      <c r="M64" s="154"/>
    </row>
    <row r="65" spans="1:13" hidden="1" x14ac:dyDescent="0.3">
      <c r="A65" s="130" t="str">
        <f>IF($E65="","",NGHIEPVUKT!D58)</f>
        <v/>
      </c>
      <c r="B65" s="130" t="str">
        <f>IF($E65="","",IF(NGHIEPVUKT!F58&lt;&gt;"",NGHIEPVUKT!F58,IF(NGHIEPVUKT!E58&lt;&gt;"",NGHIEPVUKT!E58,NGHIEPVUKT!G58)))</f>
        <v/>
      </c>
      <c r="C65" s="130" t="str">
        <f>IF($E65="","",NGHIEPVUKT!I58)</f>
        <v/>
      </c>
      <c r="D65" s="130" t="str">
        <f>IF($E65="","",NGHIEPVUKT!L58)</f>
        <v/>
      </c>
      <c r="E65" s="130" t="str">
        <f>IF($F$6=NGHIEPVUKT!M58,NGHIEPVUKT!N58,IF($F$6=NGHIEPVUKT!N58,NGHIEPVUKT!M58,""))</f>
        <v/>
      </c>
      <c r="F65" s="130">
        <f t="shared" si="0"/>
        <v>0</v>
      </c>
      <c r="G65" s="130">
        <f>IF($F$6=NGHIEPVUKT!$M58,NGHIEPVUKT!O58,0)</f>
        <v>0</v>
      </c>
      <c r="H65" s="130">
        <f>IF($F$6=NGHIEPVUKT!$M58,NGHIEPVUKT!P58,0)</f>
        <v>0</v>
      </c>
      <c r="I65" s="130">
        <f>IF($F$6=NGHIEPVUKT!$N58,NGHIEPVUKT!O58,0)</f>
        <v>0</v>
      </c>
      <c r="J65" s="130">
        <f>IF($F$6=NGHIEPVUKT!$N58,NGHIEPVUKT!P58,0)</f>
        <v>0</v>
      </c>
      <c r="K65" s="130">
        <f>IF(G65+I65=0,0,$K$10+SUM($G$14:G65)-SUM($I$14:I65))</f>
        <v>0</v>
      </c>
      <c r="L65" s="130">
        <f>IF(H65+J65=0,0,$L$10+SUM($H$14:H65)-SUM($J$14:J65))</f>
        <v>0</v>
      </c>
      <c r="M65" s="154"/>
    </row>
    <row r="66" spans="1:13" hidden="1" x14ac:dyDescent="0.3">
      <c r="A66" s="130" t="str">
        <f>IF($E66="","",NGHIEPVUKT!D59)</f>
        <v/>
      </c>
      <c r="B66" s="130" t="str">
        <f>IF($E66="","",IF(NGHIEPVUKT!F59&lt;&gt;"",NGHIEPVUKT!F59,IF(NGHIEPVUKT!E59&lt;&gt;"",NGHIEPVUKT!E59,NGHIEPVUKT!G59)))</f>
        <v/>
      </c>
      <c r="C66" s="130" t="str">
        <f>IF($E66="","",NGHIEPVUKT!I59)</f>
        <v/>
      </c>
      <c r="D66" s="130" t="str">
        <f>IF($E66="","",NGHIEPVUKT!L59)</f>
        <v/>
      </c>
      <c r="E66" s="130" t="str">
        <f>IF($F$6=NGHIEPVUKT!M59,NGHIEPVUKT!N59,IF($F$6=NGHIEPVUKT!N59,NGHIEPVUKT!M59,""))</f>
        <v/>
      </c>
      <c r="F66" s="130">
        <f t="shared" si="0"/>
        <v>0</v>
      </c>
      <c r="G66" s="130">
        <f>IF($F$6=NGHIEPVUKT!$M59,NGHIEPVUKT!O59,0)</f>
        <v>0</v>
      </c>
      <c r="H66" s="130">
        <f>IF($F$6=NGHIEPVUKT!$M59,NGHIEPVUKT!P59,0)</f>
        <v>0</v>
      </c>
      <c r="I66" s="130">
        <f>IF($F$6=NGHIEPVUKT!$N59,NGHIEPVUKT!O59,0)</f>
        <v>0</v>
      </c>
      <c r="J66" s="130">
        <f>IF($F$6=NGHIEPVUKT!$N59,NGHIEPVUKT!P59,0)</f>
        <v>0</v>
      </c>
      <c r="K66" s="130">
        <f>IF(G66+I66=0,0,$K$10+SUM($G$14:G66)-SUM($I$14:I66))</f>
        <v>0</v>
      </c>
      <c r="L66" s="130">
        <f>IF(H66+J66=0,0,$L$10+SUM($H$14:H66)-SUM($J$14:J66))</f>
        <v>0</v>
      </c>
      <c r="M66" s="154"/>
    </row>
    <row r="67" spans="1:13" hidden="1" x14ac:dyDescent="0.3">
      <c r="A67" s="130" t="str">
        <f>IF($E67="","",NGHIEPVUKT!D60)</f>
        <v/>
      </c>
      <c r="B67" s="130" t="str">
        <f>IF($E67="","",IF(NGHIEPVUKT!F60&lt;&gt;"",NGHIEPVUKT!F60,IF(NGHIEPVUKT!E60&lt;&gt;"",NGHIEPVUKT!E60,NGHIEPVUKT!G60)))</f>
        <v/>
      </c>
      <c r="C67" s="130" t="str">
        <f>IF($E67="","",NGHIEPVUKT!I60)</f>
        <v/>
      </c>
      <c r="D67" s="130" t="str">
        <f>IF($E67="","",NGHIEPVUKT!L60)</f>
        <v/>
      </c>
      <c r="E67" s="130" t="str">
        <f>IF($F$6=NGHIEPVUKT!M60,NGHIEPVUKT!N60,IF($F$6=NGHIEPVUKT!N60,NGHIEPVUKT!M60,""))</f>
        <v/>
      </c>
      <c r="F67" s="130">
        <f t="shared" si="0"/>
        <v>0</v>
      </c>
      <c r="G67" s="130">
        <f>IF($F$6=NGHIEPVUKT!$M60,NGHIEPVUKT!O60,0)</f>
        <v>0</v>
      </c>
      <c r="H67" s="130">
        <f>IF($F$6=NGHIEPVUKT!$M60,NGHIEPVUKT!P60,0)</f>
        <v>0</v>
      </c>
      <c r="I67" s="130">
        <f>IF($F$6=NGHIEPVUKT!$N60,NGHIEPVUKT!O60,0)</f>
        <v>0</v>
      </c>
      <c r="J67" s="130">
        <f>IF($F$6=NGHIEPVUKT!$N60,NGHIEPVUKT!P60,0)</f>
        <v>0</v>
      </c>
      <c r="K67" s="130">
        <f>IF(G67+I67=0,0,$K$10+SUM($G$14:G67)-SUM($I$14:I67))</f>
        <v>0</v>
      </c>
      <c r="L67" s="130">
        <f>IF(H67+J67=0,0,$L$10+SUM($H$14:H67)-SUM($J$14:J67))</f>
        <v>0</v>
      </c>
      <c r="M67" s="154"/>
    </row>
    <row r="68" spans="1:13" hidden="1" x14ac:dyDescent="0.3">
      <c r="A68" s="130" t="str">
        <f>IF($E68="","",NGHIEPVUKT!D61)</f>
        <v/>
      </c>
      <c r="B68" s="130" t="str">
        <f>IF($E68="","",IF(NGHIEPVUKT!F61&lt;&gt;"",NGHIEPVUKT!F61,IF(NGHIEPVUKT!E61&lt;&gt;"",NGHIEPVUKT!E61,NGHIEPVUKT!G61)))</f>
        <v/>
      </c>
      <c r="C68" s="130" t="str">
        <f>IF($E68="","",NGHIEPVUKT!I61)</f>
        <v/>
      </c>
      <c r="D68" s="130" t="str">
        <f>IF($E68="","",NGHIEPVUKT!L61)</f>
        <v/>
      </c>
      <c r="E68" s="130" t="str">
        <f>IF($F$6=NGHIEPVUKT!M61,NGHIEPVUKT!N61,IF($F$6=NGHIEPVUKT!N61,NGHIEPVUKT!M61,""))</f>
        <v/>
      </c>
      <c r="F68" s="130">
        <f t="shared" si="0"/>
        <v>0</v>
      </c>
      <c r="G68" s="130">
        <f>IF($F$6=NGHIEPVUKT!$M61,NGHIEPVUKT!O61,0)</f>
        <v>0</v>
      </c>
      <c r="H68" s="130">
        <f>IF($F$6=NGHIEPVUKT!$M61,NGHIEPVUKT!P61,0)</f>
        <v>0</v>
      </c>
      <c r="I68" s="130">
        <f>IF($F$6=NGHIEPVUKT!$N61,NGHIEPVUKT!O61,0)</f>
        <v>0</v>
      </c>
      <c r="J68" s="130">
        <f>IF($F$6=NGHIEPVUKT!$N61,NGHIEPVUKT!P61,0)</f>
        <v>0</v>
      </c>
      <c r="K68" s="130">
        <f>IF(G68+I68=0,0,$K$10+SUM($G$14:G68)-SUM($I$14:I68))</f>
        <v>0</v>
      </c>
      <c r="L68" s="130">
        <f>IF(H68+J68=0,0,$L$10+SUM($H$14:H68)-SUM($J$14:J68))</f>
        <v>0</v>
      </c>
      <c r="M68" s="154"/>
    </row>
    <row r="69" spans="1:13" hidden="1" x14ac:dyDescent="0.3">
      <c r="A69" s="130" t="str">
        <f>IF($E69="","",NGHIEPVUKT!D62)</f>
        <v/>
      </c>
      <c r="B69" s="130" t="str">
        <f>IF($E69="","",IF(NGHIEPVUKT!F62&lt;&gt;"",NGHIEPVUKT!F62,IF(NGHIEPVUKT!E62&lt;&gt;"",NGHIEPVUKT!E62,NGHIEPVUKT!G62)))</f>
        <v/>
      </c>
      <c r="C69" s="130" t="str">
        <f>IF($E69="","",NGHIEPVUKT!I62)</f>
        <v/>
      </c>
      <c r="D69" s="130" t="str">
        <f>IF($E69="","",NGHIEPVUKT!L62)</f>
        <v/>
      </c>
      <c r="E69" s="130" t="str">
        <f>IF($F$6=NGHIEPVUKT!M62,NGHIEPVUKT!N62,IF($F$6=NGHIEPVUKT!N62,NGHIEPVUKT!M62,""))</f>
        <v/>
      </c>
      <c r="F69" s="130">
        <f t="shared" si="0"/>
        <v>0</v>
      </c>
      <c r="G69" s="130">
        <f>IF($F$6=NGHIEPVUKT!$M62,NGHIEPVUKT!O62,0)</f>
        <v>0</v>
      </c>
      <c r="H69" s="130">
        <f>IF($F$6=NGHIEPVUKT!$M62,NGHIEPVUKT!P62,0)</f>
        <v>0</v>
      </c>
      <c r="I69" s="130">
        <f>IF($F$6=NGHIEPVUKT!$N62,NGHIEPVUKT!O62,0)</f>
        <v>0</v>
      </c>
      <c r="J69" s="130">
        <f>IF($F$6=NGHIEPVUKT!$N62,NGHIEPVUKT!P62,0)</f>
        <v>0</v>
      </c>
      <c r="K69" s="130">
        <f>IF(G69+I69=0,0,$K$10+SUM($G$14:G69)-SUM($I$14:I69))</f>
        <v>0</v>
      </c>
      <c r="L69" s="130">
        <f>IF(H69+J69=0,0,$L$10+SUM($H$14:H69)-SUM($J$14:J69))</f>
        <v>0</v>
      </c>
      <c r="M69" s="154"/>
    </row>
    <row r="70" spans="1:13" hidden="1" x14ac:dyDescent="0.3">
      <c r="A70" s="130" t="str">
        <f>IF($E70="","",NGHIEPVUKT!D63)</f>
        <v/>
      </c>
      <c r="B70" s="130" t="str">
        <f>IF($E70="","",IF(NGHIEPVUKT!F63&lt;&gt;"",NGHIEPVUKT!F63,IF(NGHIEPVUKT!E63&lt;&gt;"",NGHIEPVUKT!E63,NGHIEPVUKT!G63)))</f>
        <v/>
      </c>
      <c r="C70" s="130" t="str">
        <f>IF($E70="","",NGHIEPVUKT!I63)</f>
        <v/>
      </c>
      <c r="D70" s="130" t="str">
        <f>IF($E70="","",NGHIEPVUKT!L63)</f>
        <v/>
      </c>
      <c r="E70" s="130" t="str">
        <f>IF($F$6=NGHIEPVUKT!M63,NGHIEPVUKT!N63,IF($F$6=NGHIEPVUKT!N63,NGHIEPVUKT!M63,""))</f>
        <v/>
      </c>
      <c r="F70" s="130">
        <f t="shared" si="0"/>
        <v>0</v>
      </c>
      <c r="G70" s="130">
        <f>IF($F$6=NGHIEPVUKT!$M63,NGHIEPVUKT!O63,0)</f>
        <v>0</v>
      </c>
      <c r="H70" s="130">
        <f>IF($F$6=NGHIEPVUKT!$M63,NGHIEPVUKT!P63,0)</f>
        <v>0</v>
      </c>
      <c r="I70" s="130">
        <f>IF($F$6=NGHIEPVUKT!$N63,NGHIEPVUKT!O63,0)</f>
        <v>0</v>
      </c>
      <c r="J70" s="130">
        <f>IF($F$6=NGHIEPVUKT!$N63,NGHIEPVUKT!P63,0)</f>
        <v>0</v>
      </c>
      <c r="K70" s="130">
        <f>IF(G70+I70=0,0,$K$10+SUM($G$14:G70)-SUM($I$14:I70))</f>
        <v>0</v>
      </c>
      <c r="L70" s="130">
        <f>IF(H70+J70=0,0,$L$10+SUM($H$14:H70)-SUM($J$14:J70))</f>
        <v>0</v>
      </c>
      <c r="M70" s="154"/>
    </row>
    <row r="71" spans="1:13" hidden="1" x14ac:dyDescent="0.3">
      <c r="A71" s="130" t="str">
        <f>IF($E71="","",NGHIEPVUKT!D64)</f>
        <v/>
      </c>
      <c r="B71" s="130" t="str">
        <f>IF($E71="","",IF(NGHIEPVUKT!F64&lt;&gt;"",NGHIEPVUKT!F64,IF(NGHIEPVUKT!E64&lt;&gt;"",NGHIEPVUKT!E64,NGHIEPVUKT!G64)))</f>
        <v/>
      </c>
      <c r="C71" s="130" t="str">
        <f>IF($E71="","",NGHIEPVUKT!I64)</f>
        <v/>
      </c>
      <c r="D71" s="130" t="str">
        <f>IF($E71="","",NGHIEPVUKT!L64)</f>
        <v/>
      </c>
      <c r="E71" s="130" t="str">
        <f>IF($F$6=NGHIEPVUKT!M64,NGHIEPVUKT!N64,IF($F$6=NGHIEPVUKT!N64,NGHIEPVUKT!M64,""))</f>
        <v/>
      </c>
      <c r="F71" s="130">
        <f t="shared" si="0"/>
        <v>0</v>
      </c>
      <c r="G71" s="130">
        <f>IF($F$6=NGHIEPVUKT!$M64,NGHIEPVUKT!O64,0)</f>
        <v>0</v>
      </c>
      <c r="H71" s="130">
        <f>IF($F$6=NGHIEPVUKT!$M64,NGHIEPVUKT!P64,0)</f>
        <v>0</v>
      </c>
      <c r="I71" s="130">
        <f>IF($F$6=NGHIEPVUKT!$N64,NGHIEPVUKT!O64,0)</f>
        <v>0</v>
      </c>
      <c r="J71" s="130">
        <f>IF($F$6=NGHIEPVUKT!$N64,NGHIEPVUKT!P64,0)</f>
        <v>0</v>
      </c>
      <c r="K71" s="130">
        <f>IF(G71+I71=0,0,$K$10+SUM($G$14:G71)-SUM($I$14:I71))</f>
        <v>0</v>
      </c>
      <c r="L71" s="130">
        <f>IF(H71+J71=0,0,$L$10+SUM($H$14:H71)-SUM($J$14:J71))</f>
        <v>0</v>
      </c>
      <c r="M71" s="154"/>
    </row>
    <row r="72" spans="1:13" hidden="1" x14ac:dyDescent="0.3">
      <c r="A72" s="130" t="str">
        <f>IF($E72="","",NGHIEPVUKT!D65)</f>
        <v/>
      </c>
      <c r="B72" s="130" t="str">
        <f>IF($E72="","",IF(NGHIEPVUKT!F65&lt;&gt;"",NGHIEPVUKT!F65,IF(NGHIEPVUKT!E65&lt;&gt;"",NGHIEPVUKT!E65,NGHIEPVUKT!G65)))</f>
        <v/>
      </c>
      <c r="C72" s="130" t="str">
        <f>IF($E72="","",NGHIEPVUKT!I65)</f>
        <v/>
      </c>
      <c r="D72" s="130" t="str">
        <f>IF($E72="","",NGHIEPVUKT!L65)</f>
        <v/>
      </c>
      <c r="E72" s="130" t="str">
        <f>IF($F$6=NGHIEPVUKT!M65,NGHIEPVUKT!N65,IF($F$6=NGHIEPVUKT!N65,NGHIEPVUKT!M65,""))</f>
        <v/>
      </c>
      <c r="F72" s="130">
        <f t="shared" si="0"/>
        <v>0</v>
      </c>
      <c r="G72" s="130">
        <f>IF($F$6=NGHIEPVUKT!$M65,NGHIEPVUKT!O65,0)</f>
        <v>0</v>
      </c>
      <c r="H72" s="130">
        <f>IF($F$6=NGHIEPVUKT!$M65,NGHIEPVUKT!P65,0)</f>
        <v>0</v>
      </c>
      <c r="I72" s="130">
        <f>IF($F$6=NGHIEPVUKT!$N65,NGHIEPVUKT!O65,0)</f>
        <v>0</v>
      </c>
      <c r="J72" s="130">
        <f>IF($F$6=NGHIEPVUKT!$N65,NGHIEPVUKT!P65,0)</f>
        <v>0</v>
      </c>
      <c r="K72" s="130">
        <f>IF(G72+I72=0,0,$K$10+SUM($G$14:G72)-SUM($I$14:I72))</f>
        <v>0</v>
      </c>
      <c r="L72" s="130">
        <f>IF(H72+J72=0,0,$L$10+SUM($H$14:H72)-SUM($J$14:J72))</f>
        <v>0</v>
      </c>
      <c r="M72" s="154"/>
    </row>
    <row r="73" spans="1:13" hidden="1" x14ac:dyDescent="0.3">
      <c r="A73" s="130" t="str">
        <f>IF($E73="","",NGHIEPVUKT!D66)</f>
        <v/>
      </c>
      <c r="B73" s="130" t="str">
        <f>IF($E73="","",IF(NGHIEPVUKT!F66&lt;&gt;"",NGHIEPVUKT!F66,IF(NGHIEPVUKT!E66&lt;&gt;"",NGHIEPVUKT!E66,NGHIEPVUKT!G66)))</f>
        <v/>
      </c>
      <c r="C73" s="130" t="str">
        <f>IF($E73="","",NGHIEPVUKT!I66)</f>
        <v/>
      </c>
      <c r="D73" s="130" t="str">
        <f>IF($E73="","",NGHIEPVUKT!L66)</f>
        <v/>
      </c>
      <c r="E73" s="130" t="str">
        <f>IF($F$6=NGHIEPVUKT!M66,NGHIEPVUKT!N66,IF($F$6=NGHIEPVUKT!N66,NGHIEPVUKT!M66,""))</f>
        <v/>
      </c>
      <c r="F73" s="130">
        <f t="shared" si="0"/>
        <v>0</v>
      </c>
      <c r="G73" s="130">
        <f>IF($F$6=NGHIEPVUKT!$M66,NGHIEPVUKT!O66,0)</f>
        <v>0</v>
      </c>
      <c r="H73" s="130">
        <f>IF($F$6=NGHIEPVUKT!$M66,NGHIEPVUKT!P66,0)</f>
        <v>0</v>
      </c>
      <c r="I73" s="130">
        <f>IF($F$6=NGHIEPVUKT!$N66,NGHIEPVUKT!O66,0)</f>
        <v>0</v>
      </c>
      <c r="J73" s="130">
        <f>IF($F$6=NGHIEPVUKT!$N66,NGHIEPVUKT!P66,0)</f>
        <v>0</v>
      </c>
      <c r="K73" s="130">
        <f>IF(G73+I73=0,0,$K$10+SUM($G$14:G73)-SUM($I$14:I73))</f>
        <v>0</v>
      </c>
      <c r="L73" s="130">
        <f>IF(H73+J73=0,0,$L$10+SUM($H$14:H73)-SUM($J$14:J73))</f>
        <v>0</v>
      </c>
      <c r="M73" s="154"/>
    </row>
    <row r="74" spans="1:13" hidden="1" x14ac:dyDescent="0.3">
      <c r="A74" s="130" t="str">
        <f>IF($E74="","",NGHIEPVUKT!D67)</f>
        <v/>
      </c>
      <c r="B74" s="130" t="str">
        <f>IF($E74="","",IF(NGHIEPVUKT!F67&lt;&gt;"",NGHIEPVUKT!F67,IF(NGHIEPVUKT!E67&lt;&gt;"",NGHIEPVUKT!E67,NGHIEPVUKT!G67)))</f>
        <v/>
      </c>
      <c r="C74" s="130" t="str">
        <f>IF($E74="","",NGHIEPVUKT!I67)</f>
        <v/>
      </c>
      <c r="D74" s="130" t="str">
        <f>IF($E74="","",NGHIEPVUKT!L67)</f>
        <v/>
      </c>
      <c r="E74" s="130" t="str">
        <f>IF($F$6=NGHIEPVUKT!M67,NGHIEPVUKT!N67,IF($F$6=NGHIEPVUKT!N67,NGHIEPVUKT!M67,""))</f>
        <v/>
      </c>
      <c r="F74" s="130">
        <f t="shared" si="0"/>
        <v>0</v>
      </c>
      <c r="G74" s="130">
        <f>IF($F$6=NGHIEPVUKT!$M67,NGHIEPVUKT!O67,0)</f>
        <v>0</v>
      </c>
      <c r="H74" s="130">
        <f>IF($F$6=NGHIEPVUKT!$M67,NGHIEPVUKT!P67,0)</f>
        <v>0</v>
      </c>
      <c r="I74" s="130">
        <f>IF($F$6=NGHIEPVUKT!$N67,NGHIEPVUKT!O67,0)</f>
        <v>0</v>
      </c>
      <c r="J74" s="130">
        <f>IF($F$6=NGHIEPVUKT!$N67,NGHIEPVUKT!P67,0)</f>
        <v>0</v>
      </c>
      <c r="K74" s="130">
        <f>IF(G74+I74=0,0,$K$10+SUM($G$14:G74)-SUM($I$14:I74))</f>
        <v>0</v>
      </c>
      <c r="L74" s="130">
        <f>IF(H74+J74=0,0,$L$10+SUM($H$14:H74)-SUM($J$14:J74))</f>
        <v>0</v>
      </c>
      <c r="M74" s="154"/>
    </row>
    <row r="75" spans="1:13" hidden="1" x14ac:dyDescent="0.3">
      <c r="A75" s="130" t="str">
        <f>IF($E75="","",NGHIEPVUKT!D68)</f>
        <v/>
      </c>
      <c r="B75" s="130" t="str">
        <f>IF($E75="","",IF(NGHIEPVUKT!F68&lt;&gt;"",NGHIEPVUKT!F68,IF(NGHIEPVUKT!E68&lt;&gt;"",NGHIEPVUKT!E68,NGHIEPVUKT!G68)))</f>
        <v/>
      </c>
      <c r="C75" s="130" t="str">
        <f>IF($E75="","",NGHIEPVUKT!I68)</f>
        <v/>
      </c>
      <c r="D75" s="130" t="str">
        <f>IF($E75="","",NGHIEPVUKT!L68)</f>
        <v/>
      </c>
      <c r="E75" s="130" t="str">
        <f>IF($F$6=NGHIEPVUKT!M68,NGHIEPVUKT!N68,IF($F$6=NGHIEPVUKT!N68,NGHIEPVUKT!M68,""))</f>
        <v/>
      </c>
      <c r="F75" s="130">
        <f t="shared" si="0"/>
        <v>0</v>
      </c>
      <c r="G75" s="130">
        <f>IF($F$6=NGHIEPVUKT!$M68,NGHIEPVUKT!O68,0)</f>
        <v>0</v>
      </c>
      <c r="H75" s="130">
        <f>IF($F$6=NGHIEPVUKT!$M68,NGHIEPVUKT!P68,0)</f>
        <v>0</v>
      </c>
      <c r="I75" s="130">
        <f>IF($F$6=NGHIEPVUKT!$N68,NGHIEPVUKT!O68,0)</f>
        <v>0</v>
      </c>
      <c r="J75" s="130">
        <f>IF($F$6=NGHIEPVUKT!$N68,NGHIEPVUKT!P68,0)</f>
        <v>0</v>
      </c>
      <c r="K75" s="130">
        <f>IF(G75+I75=0,0,$K$10+SUM($G$14:G75)-SUM($I$14:I75))</f>
        <v>0</v>
      </c>
      <c r="L75" s="130">
        <f>IF(H75+J75=0,0,$L$10+SUM($H$14:H75)-SUM($J$14:J75))</f>
        <v>0</v>
      </c>
      <c r="M75" s="154"/>
    </row>
    <row r="76" spans="1:13" hidden="1" x14ac:dyDescent="0.3">
      <c r="A76" s="130" t="str">
        <f>IF($E76="","",NGHIEPVUKT!D69)</f>
        <v/>
      </c>
      <c r="B76" s="130" t="str">
        <f>IF($E76="","",IF(NGHIEPVUKT!F69&lt;&gt;"",NGHIEPVUKT!F69,IF(NGHIEPVUKT!E69&lt;&gt;"",NGHIEPVUKT!E69,NGHIEPVUKT!G69)))</f>
        <v/>
      </c>
      <c r="C76" s="130" t="str">
        <f>IF($E76="","",NGHIEPVUKT!I69)</f>
        <v/>
      </c>
      <c r="D76" s="130" t="str">
        <f>IF($E76="","",NGHIEPVUKT!L69)</f>
        <v/>
      </c>
      <c r="E76" s="130" t="str">
        <f>IF($F$6=NGHIEPVUKT!M69,NGHIEPVUKT!N69,IF($F$6=NGHIEPVUKT!N69,NGHIEPVUKT!M69,""))</f>
        <v/>
      </c>
      <c r="F76" s="130">
        <f t="shared" si="0"/>
        <v>0</v>
      </c>
      <c r="G76" s="130">
        <f>IF($F$6=NGHIEPVUKT!$M69,NGHIEPVUKT!O69,0)</f>
        <v>0</v>
      </c>
      <c r="H76" s="130">
        <f>IF($F$6=NGHIEPVUKT!$M69,NGHIEPVUKT!P69,0)</f>
        <v>0</v>
      </c>
      <c r="I76" s="130">
        <f>IF($F$6=NGHIEPVUKT!$N69,NGHIEPVUKT!O69,0)</f>
        <v>0</v>
      </c>
      <c r="J76" s="130">
        <f>IF($F$6=NGHIEPVUKT!$N69,NGHIEPVUKT!P69,0)</f>
        <v>0</v>
      </c>
      <c r="K76" s="130">
        <f>IF(G76+I76=0,0,$K$10+SUM($G$14:G76)-SUM($I$14:I76))</f>
        <v>0</v>
      </c>
      <c r="L76" s="130">
        <f>IF(H76+J76=0,0,$L$10+SUM($H$14:H76)-SUM($J$14:J76))</f>
        <v>0</v>
      </c>
      <c r="M76" s="154"/>
    </row>
    <row r="77" spans="1:13" hidden="1" x14ac:dyDescent="0.3">
      <c r="A77" s="130" t="str">
        <f>IF($E77="","",NGHIEPVUKT!D70)</f>
        <v/>
      </c>
      <c r="B77" s="130" t="str">
        <f>IF($E77="","",IF(NGHIEPVUKT!F70&lt;&gt;"",NGHIEPVUKT!F70,IF(NGHIEPVUKT!E70&lt;&gt;"",NGHIEPVUKT!E70,NGHIEPVUKT!G70)))</f>
        <v/>
      </c>
      <c r="C77" s="130" t="str">
        <f>IF($E77="","",NGHIEPVUKT!I70)</f>
        <v/>
      </c>
      <c r="D77" s="130" t="str">
        <f>IF($E77="","",NGHIEPVUKT!L70)</f>
        <v/>
      </c>
      <c r="E77" s="130" t="str">
        <f>IF($F$6=NGHIEPVUKT!M70,NGHIEPVUKT!N70,IF($F$6=NGHIEPVUKT!N70,NGHIEPVUKT!M70,""))</f>
        <v/>
      </c>
      <c r="F77" s="130">
        <f t="shared" si="0"/>
        <v>0</v>
      </c>
      <c r="G77" s="130">
        <f>IF($F$6=NGHIEPVUKT!$M70,NGHIEPVUKT!O70,0)</f>
        <v>0</v>
      </c>
      <c r="H77" s="130">
        <f>IF($F$6=NGHIEPVUKT!$M70,NGHIEPVUKT!P70,0)</f>
        <v>0</v>
      </c>
      <c r="I77" s="130">
        <f>IF($F$6=NGHIEPVUKT!$N70,NGHIEPVUKT!O70,0)</f>
        <v>0</v>
      </c>
      <c r="J77" s="130">
        <f>IF($F$6=NGHIEPVUKT!$N70,NGHIEPVUKT!P70,0)</f>
        <v>0</v>
      </c>
      <c r="K77" s="130">
        <f>IF(G77+I77=0,0,$K$10+SUM($G$14:G77)-SUM($I$14:I77))</f>
        <v>0</v>
      </c>
      <c r="L77" s="130">
        <f>IF(H77+J77=0,0,$L$10+SUM($H$14:H77)-SUM($J$14:J77))</f>
        <v>0</v>
      </c>
      <c r="M77" s="154"/>
    </row>
    <row r="78" spans="1:13" hidden="1" x14ac:dyDescent="0.3">
      <c r="A78" s="130" t="str">
        <f>IF($E78="","",NGHIEPVUKT!D71)</f>
        <v/>
      </c>
      <c r="B78" s="130" t="str">
        <f>IF($E78="","",IF(NGHIEPVUKT!F71&lt;&gt;"",NGHIEPVUKT!F71,IF(NGHIEPVUKT!E71&lt;&gt;"",NGHIEPVUKT!E71,NGHIEPVUKT!G71)))</f>
        <v/>
      </c>
      <c r="C78" s="130" t="str">
        <f>IF($E78="","",NGHIEPVUKT!I71)</f>
        <v/>
      </c>
      <c r="D78" s="130" t="str">
        <f>IF($E78="","",NGHIEPVUKT!L71)</f>
        <v/>
      </c>
      <c r="E78" s="130" t="str">
        <f>IF($F$6=NGHIEPVUKT!M71,NGHIEPVUKT!N71,IF($F$6=NGHIEPVUKT!N71,NGHIEPVUKT!M71,""))</f>
        <v/>
      </c>
      <c r="F78" s="130">
        <f t="shared" si="0"/>
        <v>0</v>
      </c>
      <c r="G78" s="130">
        <f>IF($F$6=NGHIEPVUKT!$M71,NGHIEPVUKT!O71,0)</f>
        <v>0</v>
      </c>
      <c r="H78" s="130">
        <f>IF($F$6=NGHIEPVUKT!$M71,NGHIEPVUKT!P71,0)</f>
        <v>0</v>
      </c>
      <c r="I78" s="130">
        <f>IF($F$6=NGHIEPVUKT!$N71,NGHIEPVUKT!O71,0)</f>
        <v>0</v>
      </c>
      <c r="J78" s="130">
        <f>IF($F$6=NGHIEPVUKT!$N71,NGHIEPVUKT!P71,0)</f>
        <v>0</v>
      </c>
      <c r="K78" s="130">
        <f>IF(G78+I78=0,0,$K$10+SUM($G$14:G78)-SUM($I$14:I78))</f>
        <v>0</v>
      </c>
      <c r="L78" s="130">
        <f>IF(H78+J78=0,0,$L$10+SUM($H$14:H78)-SUM($J$14:J78))</f>
        <v>0</v>
      </c>
      <c r="M78" s="154"/>
    </row>
    <row r="79" spans="1:13" hidden="1" x14ac:dyDescent="0.3">
      <c r="A79" s="130" t="str">
        <f>IF($E79="","",NGHIEPVUKT!D72)</f>
        <v/>
      </c>
      <c r="B79" s="130" t="str">
        <f>IF($E79="","",IF(NGHIEPVUKT!F72&lt;&gt;"",NGHIEPVUKT!F72,IF(NGHIEPVUKT!E72&lt;&gt;"",NGHIEPVUKT!E72,NGHIEPVUKT!G72)))</f>
        <v/>
      </c>
      <c r="C79" s="130" t="str">
        <f>IF($E79="","",NGHIEPVUKT!I72)</f>
        <v/>
      </c>
      <c r="D79" s="130" t="str">
        <f>IF($E79="","",NGHIEPVUKT!L72)</f>
        <v/>
      </c>
      <c r="E79" s="130" t="str">
        <f>IF($F$6=NGHIEPVUKT!M72,NGHIEPVUKT!N72,IF($F$6=NGHIEPVUKT!N72,NGHIEPVUKT!M72,""))</f>
        <v/>
      </c>
      <c r="F79" s="130">
        <f t="shared" ref="F79:F134" si="1">IF(G79&lt;&gt;0,H79/G79,IF(I79&lt;&gt;0,J79/I79,0))</f>
        <v>0</v>
      </c>
      <c r="G79" s="130">
        <f>IF($F$6=NGHIEPVUKT!$M72,NGHIEPVUKT!O72,0)</f>
        <v>0</v>
      </c>
      <c r="H79" s="130">
        <f>IF($F$6=NGHIEPVUKT!$M72,NGHIEPVUKT!P72,0)</f>
        <v>0</v>
      </c>
      <c r="I79" s="130">
        <f>IF($F$6=NGHIEPVUKT!$N72,NGHIEPVUKT!O72,0)</f>
        <v>0</v>
      </c>
      <c r="J79" s="130">
        <f>IF($F$6=NGHIEPVUKT!$N72,NGHIEPVUKT!P72,0)</f>
        <v>0</v>
      </c>
      <c r="K79" s="130">
        <f>IF(G79+I79=0,0,$K$10+SUM($G$14:G79)-SUM($I$14:I79))</f>
        <v>0</v>
      </c>
      <c r="L79" s="130">
        <f>IF(H79+J79=0,0,$L$10+SUM($H$14:H79)-SUM($J$14:J79))</f>
        <v>0</v>
      </c>
      <c r="M79" s="154"/>
    </row>
    <row r="80" spans="1:13" hidden="1" x14ac:dyDescent="0.3">
      <c r="A80" s="130" t="str">
        <f>IF($E80="","",NGHIEPVUKT!D73)</f>
        <v/>
      </c>
      <c r="B80" s="130" t="str">
        <f>IF($E80="","",IF(NGHIEPVUKT!F73&lt;&gt;"",NGHIEPVUKT!F73,IF(NGHIEPVUKT!E73&lt;&gt;"",NGHIEPVUKT!E73,NGHIEPVUKT!G73)))</f>
        <v/>
      </c>
      <c r="C80" s="130" t="str">
        <f>IF($E80="","",NGHIEPVUKT!I73)</f>
        <v/>
      </c>
      <c r="D80" s="130" t="str">
        <f>IF($E80="","",NGHIEPVUKT!L73)</f>
        <v/>
      </c>
      <c r="E80" s="130" t="str">
        <f>IF($F$6=NGHIEPVUKT!M73,NGHIEPVUKT!N73,IF($F$6=NGHIEPVUKT!N73,NGHIEPVUKT!M73,""))</f>
        <v/>
      </c>
      <c r="F80" s="130">
        <f t="shared" si="1"/>
        <v>0</v>
      </c>
      <c r="G80" s="130">
        <f>IF($F$6=NGHIEPVUKT!$M73,NGHIEPVUKT!O73,0)</f>
        <v>0</v>
      </c>
      <c r="H80" s="130">
        <f>IF($F$6=NGHIEPVUKT!$M73,NGHIEPVUKT!P73,0)</f>
        <v>0</v>
      </c>
      <c r="I80" s="130">
        <f>IF($F$6=NGHIEPVUKT!$N73,NGHIEPVUKT!O73,0)</f>
        <v>0</v>
      </c>
      <c r="J80" s="130">
        <f>IF($F$6=NGHIEPVUKT!$N73,NGHIEPVUKT!P73,0)</f>
        <v>0</v>
      </c>
      <c r="K80" s="130">
        <f>IF(G80+I80=0,0,$K$10+SUM($G$14:G80)-SUM($I$14:I80))</f>
        <v>0</v>
      </c>
      <c r="L80" s="130">
        <f>IF(H80+J80=0,0,$L$10+SUM($H$14:H80)-SUM($J$14:J80))</f>
        <v>0</v>
      </c>
      <c r="M80" s="154"/>
    </row>
    <row r="81" spans="1:13" hidden="1" x14ac:dyDescent="0.3">
      <c r="A81" s="130" t="str">
        <f>IF($E81="","",NGHIEPVUKT!D74)</f>
        <v/>
      </c>
      <c r="B81" s="130" t="str">
        <f>IF($E81="","",IF(NGHIEPVUKT!F74&lt;&gt;"",NGHIEPVUKT!F74,IF(NGHIEPVUKT!E74&lt;&gt;"",NGHIEPVUKT!E74,NGHIEPVUKT!G74)))</f>
        <v/>
      </c>
      <c r="C81" s="130" t="str">
        <f>IF($E81="","",NGHIEPVUKT!I74)</f>
        <v/>
      </c>
      <c r="D81" s="130" t="str">
        <f>IF($E81="","",NGHIEPVUKT!L74)</f>
        <v/>
      </c>
      <c r="E81" s="130" t="str">
        <f>IF($F$6=NGHIEPVUKT!M74,NGHIEPVUKT!N74,IF($F$6=NGHIEPVUKT!N74,NGHIEPVUKT!M74,""))</f>
        <v/>
      </c>
      <c r="F81" s="130">
        <f t="shared" si="1"/>
        <v>0</v>
      </c>
      <c r="G81" s="130">
        <f>IF($F$6=NGHIEPVUKT!$M74,NGHIEPVUKT!O74,0)</f>
        <v>0</v>
      </c>
      <c r="H81" s="130">
        <f>IF($F$6=NGHIEPVUKT!$M74,NGHIEPVUKT!P74,0)</f>
        <v>0</v>
      </c>
      <c r="I81" s="130">
        <f>IF($F$6=NGHIEPVUKT!$N74,NGHIEPVUKT!O74,0)</f>
        <v>0</v>
      </c>
      <c r="J81" s="130">
        <f>IF($F$6=NGHIEPVUKT!$N74,NGHIEPVUKT!P74,0)</f>
        <v>0</v>
      </c>
      <c r="K81" s="130">
        <f>IF(G81+I81=0,0,$K$10+SUM($G$14:G81)-SUM($I$14:I81))</f>
        <v>0</v>
      </c>
      <c r="L81" s="130">
        <f>IF(H81+J81=0,0,$L$10+SUM($H$14:H81)-SUM($J$14:J81))</f>
        <v>0</v>
      </c>
      <c r="M81" s="154"/>
    </row>
    <row r="82" spans="1:13" hidden="1" x14ac:dyDescent="0.3">
      <c r="A82" s="130" t="str">
        <f>IF($E82="","",NGHIEPVUKT!D75)</f>
        <v/>
      </c>
      <c r="B82" s="130" t="str">
        <f>IF($E82="","",IF(NGHIEPVUKT!F75&lt;&gt;"",NGHIEPVUKT!F75,IF(NGHIEPVUKT!E75&lt;&gt;"",NGHIEPVUKT!E75,NGHIEPVUKT!G75)))</f>
        <v/>
      </c>
      <c r="C82" s="130" t="str">
        <f>IF($E82="","",NGHIEPVUKT!I75)</f>
        <v/>
      </c>
      <c r="D82" s="130" t="str">
        <f>IF($E82="","",NGHIEPVUKT!L75)</f>
        <v/>
      </c>
      <c r="E82" s="130" t="str">
        <f>IF($F$6=NGHIEPVUKT!M75,NGHIEPVUKT!N75,IF($F$6=NGHIEPVUKT!N75,NGHIEPVUKT!M75,""))</f>
        <v/>
      </c>
      <c r="F82" s="130">
        <f t="shared" si="1"/>
        <v>0</v>
      </c>
      <c r="G82" s="130">
        <f>IF($F$6=NGHIEPVUKT!$M75,NGHIEPVUKT!O75,0)</f>
        <v>0</v>
      </c>
      <c r="H82" s="130">
        <f>IF($F$6=NGHIEPVUKT!$M75,NGHIEPVUKT!P75,0)</f>
        <v>0</v>
      </c>
      <c r="I82" s="130">
        <f>IF($F$6=NGHIEPVUKT!$N75,NGHIEPVUKT!O75,0)</f>
        <v>0</v>
      </c>
      <c r="J82" s="130">
        <f>IF($F$6=NGHIEPVUKT!$N75,NGHIEPVUKT!P75,0)</f>
        <v>0</v>
      </c>
      <c r="K82" s="130">
        <f>IF(G82+I82=0,0,$K$10+SUM($G$14:G82)-SUM($I$14:I82))</f>
        <v>0</v>
      </c>
      <c r="L82" s="130">
        <f>IF(H82+J82=0,0,$L$10+SUM($H$14:H82)-SUM($J$14:J82))</f>
        <v>0</v>
      </c>
      <c r="M82" s="154"/>
    </row>
    <row r="83" spans="1:13" hidden="1" x14ac:dyDescent="0.3">
      <c r="A83" s="130" t="str">
        <f>IF($E83="","",NGHIEPVUKT!D76)</f>
        <v/>
      </c>
      <c r="B83" s="130" t="str">
        <f>IF($E83="","",IF(NGHIEPVUKT!F76&lt;&gt;"",NGHIEPVUKT!F76,IF(NGHIEPVUKT!E76&lt;&gt;"",NGHIEPVUKT!E76,NGHIEPVUKT!G76)))</f>
        <v/>
      </c>
      <c r="C83" s="130" t="str">
        <f>IF($E83="","",NGHIEPVUKT!I76)</f>
        <v/>
      </c>
      <c r="D83" s="130" t="str">
        <f>IF($E83="","",NGHIEPVUKT!L76)</f>
        <v/>
      </c>
      <c r="E83" s="130" t="str">
        <f>IF($F$6=NGHIEPVUKT!M76,NGHIEPVUKT!N76,IF($F$6=NGHIEPVUKT!N76,NGHIEPVUKT!M76,""))</f>
        <v/>
      </c>
      <c r="F83" s="130">
        <f t="shared" si="1"/>
        <v>0</v>
      </c>
      <c r="G83" s="130">
        <f>IF($F$6=NGHIEPVUKT!$M76,NGHIEPVUKT!O76,0)</f>
        <v>0</v>
      </c>
      <c r="H83" s="130">
        <f>IF($F$6=NGHIEPVUKT!$M76,NGHIEPVUKT!P76,0)</f>
        <v>0</v>
      </c>
      <c r="I83" s="130">
        <f>IF($F$6=NGHIEPVUKT!$N76,NGHIEPVUKT!O76,0)</f>
        <v>0</v>
      </c>
      <c r="J83" s="130">
        <f>IF($F$6=NGHIEPVUKT!$N76,NGHIEPVUKT!P76,0)</f>
        <v>0</v>
      </c>
      <c r="K83" s="130">
        <f>IF(G83+I83=0,0,$K$10+SUM($G$14:G83)-SUM($I$14:I83))</f>
        <v>0</v>
      </c>
      <c r="L83" s="130">
        <f>IF(H83+J83=0,0,$L$10+SUM($H$14:H83)-SUM($J$14:J83))</f>
        <v>0</v>
      </c>
      <c r="M83" s="154"/>
    </row>
    <row r="84" spans="1:13" hidden="1" x14ac:dyDescent="0.3">
      <c r="A84" s="130" t="str">
        <f>IF($E84="","",NGHIEPVUKT!D77)</f>
        <v/>
      </c>
      <c r="B84" s="130" t="str">
        <f>IF($E84="","",IF(NGHIEPVUKT!F77&lt;&gt;"",NGHIEPVUKT!F77,IF(NGHIEPVUKT!E77&lt;&gt;"",NGHIEPVUKT!E77,NGHIEPVUKT!G77)))</f>
        <v/>
      </c>
      <c r="C84" s="130" t="str">
        <f>IF($E84="","",NGHIEPVUKT!I77)</f>
        <v/>
      </c>
      <c r="D84" s="130" t="str">
        <f>IF($E84="","",NGHIEPVUKT!L77)</f>
        <v/>
      </c>
      <c r="E84" s="130" t="str">
        <f>IF($F$6=NGHIEPVUKT!M77,NGHIEPVUKT!N77,IF($F$6=NGHIEPVUKT!N77,NGHIEPVUKT!M77,""))</f>
        <v/>
      </c>
      <c r="F84" s="130">
        <f t="shared" si="1"/>
        <v>0</v>
      </c>
      <c r="G84" s="130">
        <f>IF($F$6=NGHIEPVUKT!$M77,NGHIEPVUKT!O77,0)</f>
        <v>0</v>
      </c>
      <c r="H84" s="130">
        <f>IF($F$6=NGHIEPVUKT!$M77,NGHIEPVUKT!P77,0)</f>
        <v>0</v>
      </c>
      <c r="I84" s="130">
        <f>IF($F$6=NGHIEPVUKT!$N77,NGHIEPVUKT!O77,0)</f>
        <v>0</v>
      </c>
      <c r="J84" s="130">
        <f>IF($F$6=NGHIEPVUKT!$N77,NGHIEPVUKT!P77,0)</f>
        <v>0</v>
      </c>
      <c r="K84" s="130">
        <f>IF(G84+I84=0,0,$K$10+SUM($G$14:G84)-SUM($I$14:I84))</f>
        <v>0</v>
      </c>
      <c r="L84" s="130">
        <f>IF(H84+J84=0,0,$L$10+SUM($H$14:H84)-SUM($J$14:J84))</f>
        <v>0</v>
      </c>
      <c r="M84" s="154"/>
    </row>
    <row r="85" spans="1:13" hidden="1" x14ac:dyDescent="0.3">
      <c r="A85" s="130" t="str">
        <f>IF($E85="","",NGHIEPVUKT!D78)</f>
        <v/>
      </c>
      <c r="B85" s="130" t="str">
        <f>IF($E85="","",IF(NGHIEPVUKT!F78&lt;&gt;"",NGHIEPVUKT!F78,IF(NGHIEPVUKT!E78&lt;&gt;"",NGHIEPVUKT!E78,NGHIEPVUKT!G78)))</f>
        <v/>
      </c>
      <c r="C85" s="130" t="str">
        <f>IF($E85="","",NGHIEPVUKT!I78)</f>
        <v/>
      </c>
      <c r="D85" s="130" t="str">
        <f>IF($E85="","",NGHIEPVUKT!L78)</f>
        <v/>
      </c>
      <c r="E85" s="130" t="str">
        <f>IF($F$6=NGHIEPVUKT!M78,NGHIEPVUKT!N78,IF($F$6=NGHIEPVUKT!N78,NGHIEPVUKT!M78,""))</f>
        <v/>
      </c>
      <c r="F85" s="130">
        <f t="shared" si="1"/>
        <v>0</v>
      </c>
      <c r="G85" s="130">
        <f>IF($F$6=NGHIEPVUKT!$M78,NGHIEPVUKT!O78,0)</f>
        <v>0</v>
      </c>
      <c r="H85" s="130">
        <f>IF($F$6=NGHIEPVUKT!$M78,NGHIEPVUKT!P78,0)</f>
        <v>0</v>
      </c>
      <c r="I85" s="130">
        <f>IF($F$6=NGHIEPVUKT!$N78,NGHIEPVUKT!O78,0)</f>
        <v>0</v>
      </c>
      <c r="J85" s="130">
        <f>IF($F$6=NGHIEPVUKT!$N78,NGHIEPVUKT!P78,0)</f>
        <v>0</v>
      </c>
      <c r="K85" s="130">
        <f>IF(G85+I85=0,0,$K$10+SUM($G$14:G85)-SUM($I$14:I85))</f>
        <v>0</v>
      </c>
      <c r="L85" s="130">
        <f>IF(H85+J85=0,0,$L$10+SUM($H$14:H85)-SUM($J$14:J85))</f>
        <v>0</v>
      </c>
      <c r="M85" s="154"/>
    </row>
    <row r="86" spans="1:13" hidden="1" x14ac:dyDescent="0.3">
      <c r="A86" s="130" t="str">
        <f>IF($E86="","",NGHIEPVUKT!D79)</f>
        <v/>
      </c>
      <c r="B86" s="130" t="str">
        <f>IF($E86="","",IF(NGHIEPVUKT!F79&lt;&gt;"",NGHIEPVUKT!F79,IF(NGHIEPVUKT!E79&lt;&gt;"",NGHIEPVUKT!E79,NGHIEPVUKT!G79)))</f>
        <v/>
      </c>
      <c r="C86" s="130" t="str">
        <f>IF($E86="","",NGHIEPVUKT!I79)</f>
        <v/>
      </c>
      <c r="D86" s="130" t="str">
        <f>IF($E86="","",NGHIEPVUKT!L79)</f>
        <v/>
      </c>
      <c r="E86" s="130" t="str">
        <f>IF($F$6=NGHIEPVUKT!M79,NGHIEPVUKT!N79,IF($F$6=NGHIEPVUKT!N79,NGHIEPVUKT!M79,""))</f>
        <v/>
      </c>
      <c r="F86" s="130">
        <f t="shared" si="1"/>
        <v>0</v>
      </c>
      <c r="G86" s="130">
        <f>IF($F$6=NGHIEPVUKT!$M79,NGHIEPVUKT!O79,0)</f>
        <v>0</v>
      </c>
      <c r="H86" s="130">
        <f>IF($F$6=NGHIEPVUKT!$M79,NGHIEPVUKT!P79,0)</f>
        <v>0</v>
      </c>
      <c r="I86" s="130">
        <f>IF($F$6=NGHIEPVUKT!$N79,NGHIEPVUKT!O79,0)</f>
        <v>0</v>
      </c>
      <c r="J86" s="130">
        <f>IF($F$6=NGHIEPVUKT!$N79,NGHIEPVUKT!P79,0)</f>
        <v>0</v>
      </c>
      <c r="K86" s="130">
        <f>IF(G86+I86=0,0,$K$10+SUM($G$14:G86)-SUM($I$14:I86))</f>
        <v>0</v>
      </c>
      <c r="L86" s="130">
        <f>IF(H86+J86=0,0,$L$10+SUM($H$14:H86)-SUM($J$14:J86))</f>
        <v>0</v>
      </c>
      <c r="M86" s="154"/>
    </row>
    <row r="87" spans="1:13" hidden="1" x14ac:dyDescent="0.3">
      <c r="A87" s="130" t="str">
        <f>IF($E87="","",NGHIEPVUKT!D80)</f>
        <v/>
      </c>
      <c r="B87" s="130" t="str">
        <f>IF($E87="","",IF(NGHIEPVUKT!F80&lt;&gt;"",NGHIEPVUKT!F80,IF(NGHIEPVUKT!E80&lt;&gt;"",NGHIEPVUKT!E80,NGHIEPVUKT!G80)))</f>
        <v/>
      </c>
      <c r="C87" s="130" t="str">
        <f>IF($E87="","",NGHIEPVUKT!I80)</f>
        <v/>
      </c>
      <c r="D87" s="130" t="str">
        <f>IF($E87="","",NGHIEPVUKT!L80)</f>
        <v/>
      </c>
      <c r="E87" s="130" t="str">
        <f>IF($F$6=NGHIEPVUKT!M80,NGHIEPVUKT!N80,IF($F$6=NGHIEPVUKT!N80,NGHIEPVUKT!M80,""))</f>
        <v/>
      </c>
      <c r="F87" s="130">
        <f t="shared" si="1"/>
        <v>0</v>
      </c>
      <c r="G87" s="130">
        <f>IF($F$6=NGHIEPVUKT!$M80,NGHIEPVUKT!O80,0)</f>
        <v>0</v>
      </c>
      <c r="H87" s="130">
        <f>IF($F$6=NGHIEPVUKT!$M80,NGHIEPVUKT!P80,0)</f>
        <v>0</v>
      </c>
      <c r="I87" s="130">
        <f>IF($F$6=NGHIEPVUKT!$N80,NGHIEPVUKT!O80,0)</f>
        <v>0</v>
      </c>
      <c r="J87" s="130">
        <f>IF($F$6=NGHIEPVUKT!$N80,NGHIEPVUKT!P80,0)</f>
        <v>0</v>
      </c>
      <c r="K87" s="130">
        <f>IF(G87+I87=0,0,$K$10+SUM($G$14:G87)-SUM($I$14:I87))</f>
        <v>0</v>
      </c>
      <c r="L87" s="130">
        <f>IF(H87+J87=0,0,$L$10+SUM($H$14:H87)-SUM($J$14:J87))</f>
        <v>0</v>
      </c>
      <c r="M87" s="154"/>
    </row>
    <row r="88" spans="1:13" hidden="1" x14ac:dyDescent="0.3">
      <c r="A88" s="130" t="str">
        <f>IF($E88="","",NGHIEPVUKT!D81)</f>
        <v/>
      </c>
      <c r="B88" s="130" t="str">
        <f>IF($E88="","",IF(NGHIEPVUKT!F81&lt;&gt;"",NGHIEPVUKT!F81,IF(NGHIEPVUKT!E81&lt;&gt;"",NGHIEPVUKT!E81,NGHIEPVUKT!G81)))</f>
        <v/>
      </c>
      <c r="C88" s="130" t="str">
        <f>IF($E88="","",NGHIEPVUKT!I81)</f>
        <v/>
      </c>
      <c r="D88" s="130" t="str">
        <f>IF($E88="","",NGHIEPVUKT!L81)</f>
        <v/>
      </c>
      <c r="E88" s="130" t="str">
        <f>IF($F$6=NGHIEPVUKT!M81,NGHIEPVUKT!N81,IF($F$6=NGHIEPVUKT!N81,NGHIEPVUKT!M81,""))</f>
        <v/>
      </c>
      <c r="F88" s="130">
        <f t="shared" si="1"/>
        <v>0</v>
      </c>
      <c r="G88" s="130">
        <f>IF($F$6=NGHIEPVUKT!$M81,NGHIEPVUKT!O81,0)</f>
        <v>0</v>
      </c>
      <c r="H88" s="130">
        <f>IF($F$6=NGHIEPVUKT!$M81,NGHIEPVUKT!P81,0)</f>
        <v>0</v>
      </c>
      <c r="I88" s="130">
        <f>IF($F$6=NGHIEPVUKT!$N81,NGHIEPVUKT!O81,0)</f>
        <v>0</v>
      </c>
      <c r="J88" s="130">
        <f>IF($F$6=NGHIEPVUKT!$N81,NGHIEPVUKT!P81,0)</f>
        <v>0</v>
      </c>
      <c r="K88" s="130">
        <f>IF(G88+I88=0,0,$K$10+SUM($G$14:G88)-SUM($I$14:I88))</f>
        <v>0</v>
      </c>
      <c r="L88" s="130">
        <f>IF(H88+J88=0,0,$L$10+SUM($H$14:H88)-SUM($J$14:J88))</f>
        <v>0</v>
      </c>
      <c r="M88" s="154"/>
    </row>
    <row r="89" spans="1:13" hidden="1" x14ac:dyDescent="0.3">
      <c r="A89" s="130" t="str">
        <f>IF($E89="","",NGHIEPVUKT!D82)</f>
        <v/>
      </c>
      <c r="B89" s="130" t="str">
        <f>IF($E89="","",IF(NGHIEPVUKT!F82&lt;&gt;"",NGHIEPVUKT!F82,IF(NGHIEPVUKT!E82&lt;&gt;"",NGHIEPVUKT!E82,NGHIEPVUKT!G82)))</f>
        <v/>
      </c>
      <c r="C89" s="130" t="str">
        <f>IF($E89="","",NGHIEPVUKT!I82)</f>
        <v/>
      </c>
      <c r="D89" s="130" t="str">
        <f>IF($E89="","",NGHIEPVUKT!L82)</f>
        <v/>
      </c>
      <c r="E89" s="130" t="str">
        <f>IF($F$6=NGHIEPVUKT!M82,NGHIEPVUKT!N82,IF($F$6=NGHIEPVUKT!N82,NGHIEPVUKT!M82,""))</f>
        <v/>
      </c>
      <c r="F89" s="130">
        <f t="shared" si="1"/>
        <v>0</v>
      </c>
      <c r="G89" s="130">
        <f>IF($F$6=NGHIEPVUKT!$M82,NGHIEPVUKT!O82,0)</f>
        <v>0</v>
      </c>
      <c r="H89" s="130">
        <f>IF($F$6=NGHIEPVUKT!$M82,NGHIEPVUKT!P82,0)</f>
        <v>0</v>
      </c>
      <c r="I89" s="130">
        <f>IF($F$6=NGHIEPVUKT!$N82,NGHIEPVUKT!O82,0)</f>
        <v>0</v>
      </c>
      <c r="J89" s="130">
        <f>IF($F$6=NGHIEPVUKT!$N82,NGHIEPVUKT!P82,0)</f>
        <v>0</v>
      </c>
      <c r="K89" s="130">
        <f>IF(G89+I89=0,0,$K$10+SUM($G$14:G89)-SUM($I$14:I89))</f>
        <v>0</v>
      </c>
      <c r="L89" s="130">
        <f>IF(H89+J89=0,0,$L$10+SUM($H$14:H89)-SUM($J$14:J89))</f>
        <v>0</v>
      </c>
      <c r="M89" s="154"/>
    </row>
    <row r="90" spans="1:13" hidden="1" x14ac:dyDescent="0.3">
      <c r="A90" s="130" t="str">
        <f>IF($E90="","",NGHIEPVUKT!D83)</f>
        <v/>
      </c>
      <c r="B90" s="130" t="str">
        <f>IF($E90="","",IF(NGHIEPVUKT!F83&lt;&gt;"",NGHIEPVUKT!F83,IF(NGHIEPVUKT!E83&lt;&gt;"",NGHIEPVUKT!E83,NGHIEPVUKT!G83)))</f>
        <v/>
      </c>
      <c r="C90" s="130" t="str">
        <f>IF($E90="","",NGHIEPVUKT!I83)</f>
        <v/>
      </c>
      <c r="D90" s="130" t="str">
        <f>IF($E90="","",NGHIEPVUKT!L83)</f>
        <v/>
      </c>
      <c r="E90" s="130" t="str">
        <f>IF($F$6=NGHIEPVUKT!M83,NGHIEPVUKT!N83,IF($F$6=NGHIEPVUKT!N83,NGHIEPVUKT!M83,""))</f>
        <v/>
      </c>
      <c r="F90" s="130">
        <f t="shared" si="1"/>
        <v>0</v>
      </c>
      <c r="G90" s="130">
        <f>IF($F$6=NGHIEPVUKT!$M83,NGHIEPVUKT!O83,0)</f>
        <v>0</v>
      </c>
      <c r="H90" s="130">
        <f>IF($F$6=NGHIEPVUKT!$M83,NGHIEPVUKT!P83,0)</f>
        <v>0</v>
      </c>
      <c r="I90" s="130">
        <f>IF($F$6=NGHIEPVUKT!$N83,NGHIEPVUKT!O83,0)</f>
        <v>0</v>
      </c>
      <c r="J90" s="130">
        <f>IF($F$6=NGHIEPVUKT!$N83,NGHIEPVUKT!P83,0)</f>
        <v>0</v>
      </c>
      <c r="K90" s="130">
        <f>IF(G90+I90=0,0,$K$10+SUM($G$14:G90)-SUM($I$14:I90))</f>
        <v>0</v>
      </c>
      <c r="L90" s="130">
        <f>IF(H90+J90=0,0,$L$10+SUM($H$14:H90)-SUM($J$14:J90))</f>
        <v>0</v>
      </c>
      <c r="M90" s="154"/>
    </row>
    <row r="91" spans="1:13" hidden="1" x14ac:dyDescent="0.3">
      <c r="A91" s="130" t="str">
        <f>IF($E91="","",NGHIEPVUKT!D84)</f>
        <v/>
      </c>
      <c r="B91" s="130" t="str">
        <f>IF($E91="","",IF(NGHIEPVUKT!F84&lt;&gt;"",NGHIEPVUKT!F84,IF(NGHIEPVUKT!E84&lt;&gt;"",NGHIEPVUKT!E84,NGHIEPVUKT!G84)))</f>
        <v/>
      </c>
      <c r="C91" s="130" t="str">
        <f>IF($E91="","",NGHIEPVUKT!I84)</f>
        <v/>
      </c>
      <c r="D91" s="130" t="str">
        <f>IF($E91="","",NGHIEPVUKT!L84)</f>
        <v/>
      </c>
      <c r="E91" s="130" t="str">
        <f>IF($F$6=NGHIEPVUKT!M84,NGHIEPVUKT!N84,IF($F$6=NGHIEPVUKT!N84,NGHIEPVUKT!M84,""))</f>
        <v/>
      </c>
      <c r="F91" s="130">
        <f t="shared" si="1"/>
        <v>0</v>
      </c>
      <c r="G91" s="130">
        <f>IF($F$6=NGHIEPVUKT!$M84,NGHIEPVUKT!O84,0)</f>
        <v>0</v>
      </c>
      <c r="H91" s="130">
        <f>IF($F$6=NGHIEPVUKT!$M84,NGHIEPVUKT!P84,0)</f>
        <v>0</v>
      </c>
      <c r="I91" s="130">
        <f>IF($F$6=NGHIEPVUKT!$N84,NGHIEPVUKT!O84,0)</f>
        <v>0</v>
      </c>
      <c r="J91" s="130">
        <f>IF($F$6=NGHIEPVUKT!$N84,NGHIEPVUKT!P84,0)</f>
        <v>0</v>
      </c>
      <c r="K91" s="130">
        <f>IF(G91+I91=0,0,$K$10+SUM($G$14:G91)-SUM($I$14:I91))</f>
        <v>0</v>
      </c>
      <c r="L91" s="130">
        <f>IF(H91+J91=0,0,$L$10+SUM($H$14:H91)-SUM($J$14:J91))</f>
        <v>0</v>
      </c>
      <c r="M91" s="154"/>
    </row>
    <row r="92" spans="1:13" hidden="1" x14ac:dyDescent="0.3">
      <c r="A92" s="130" t="str">
        <f>IF($E92="","",NGHIEPVUKT!D85)</f>
        <v/>
      </c>
      <c r="B92" s="130" t="str">
        <f>IF($E92="","",IF(NGHIEPVUKT!F85&lt;&gt;"",NGHIEPVUKT!F85,IF(NGHIEPVUKT!E85&lt;&gt;"",NGHIEPVUKT!E85,NGHIEPVUKT!G85)))</f>
        <v/>
      </c>
      <c r="C92" s="130" t="str">
        <f>IF($E92="","",NGHIEPVUKT!I85)</f>
        <v/>
      </c>
      <c r="D92" s="130" t="str">
        <f>IF($E92="","",NGHIEPVUKT!L85)</f>
        <v/>
      </c>
      <c r="E92" s="130" t="str">
        <f>IF($F$6=NGHIEPVUKT!M85,NGHIEPVUKT!N85,IF($F$6=NGHIEPVUKT!N85,NGHIEPVUKT!M85,""))</f>
        <v/>
      </c>
      <c r="F92" s="130">
        <f t="shared" si="1"/>
        <v>0</v>
      </c>
      <c r="G92" s="130">
        <f>IF($F$6=NGHIEPVUKT!$M85,NGHIEPVUKT!O85,0)</f>
        <v>0</v>
      </c>
      <c r="H92" s="130">
        <f>IF($F$6=NGHIEPVUKT!$M85,NGHIEPVUKT!P85,0)</f>
        <v>0</v>
      </c>
      <c r="I92" s="130">
        <f>IF($F$6=NGHIEPVUKT!$N85,NGHIEPVUKT!O85,0)</f>
        <v>0</v>
      </c>
      <c r="J92" s="130">
        <f>IF($F$6=NGHIEPVUKT!$N85,NGHIEPVUKT!P85,0)</f>
        <v>0</v>
      </c>
      <c r="K92" s="130">
        <f>IF(G92+I92=0,0,$K$10+SUM($G$14:G92)-SUM($I$14:I92))</f>
        <v>0</v>
      </c>
      <c r="L92" s="130">
        <f>IF(H92+J92=0,0,$L$10+SUM($H$14:H92)-SUM($J$14:J92))</f>
        <v>0</v>
      </c>
      <c r="M92" s="154"/>
    </row>
    <row r="93" spans="1:13" hidden="1" x14ac:dyDescent="0.3">
      <c r="A93" s="130" t="str">
        <f>IF($E93="","",NGHIEPVUKT!D86)</f>
        <v/>
      </c>
      <c r="B93" s="130" t="str">
        <f>IF($E93="","",IF(NGHIEPVUKT!F86&lt;&gt;"",NGHIEPVUKT!F86,IF(NGHIEPVUKT!E86&lt;&gt;"",NGHIEPVUKT!E86,NGHIEPVUKT!G86)))</f>
        <v/>
      </c>
      <c r="C93" s="130" t="str">
        <f>IF($E93="","",NGHIEPVUKT!I86)</f>
        <v/>
      </c>
      <c r="D93" s="130" t="str">
        <f>IF($E93="","",NGHIEPVUKT!L86)</f>
        <v/>
      </c>
      <c r="E93" s="130" t="str">
        <f>IF($F$6=NGHIEPVUKT!M86,NGHIEPVUKT!N86,IF($F$6=NGHIEPVUKT!N86,NGHIEPVUKT!M86,""))</f>
        <v/>
      </c>
      <c r="F93" s="130">
        <f t="shared" si="1"/>
        <v>0</v>
      </c>
      <c r="G93" s="130">
        <f>IF($F$6=NGHIEPVUKT!$M86,NGHIEPVUKT!O86,0)</f>
        <v>0</v>
      </c>
      <c r="H93" s="130">
        <f>IF($F$6=NGHIEPVUKT!$M86,NGHIEPVUKT!P86,0)</f>
        <v>0</v>
      </c>
      <c r="I93" s="130">
        <f>IF($F$6=NGHIEPVUKT!$N86,NGHIEPVUKT!O86,0)</f>
        <v>0</v>
      </c>
      <c r="J93" s="130">
        <f>IF($F$6=NGHIEPVUKT!$N86,NGHIEPVUKT!P86,0)</f>
        <v>0</v>
      </c>
      <c r="K93" s="130">
        <f>IF(G93+I93=0,0,$K$10+SUM($G$14:G93)-SUM($I$14:I93))</f>
        <v>0</v>
      </c>
      <c r="L93" s="130">
        <f>IF(H93+J93=0,0,$L$10+SUM($H$14:H93)-SUM($J$14:J93))</f>
        <v>0</v>
      </c>
      <c r="M93" s="154"/>
    </row>
    <row r="94" spans="1:13" hidden="1" x14ac:dyDescent="0.3">
      <c r="A94" s="130" t="str">
        <f>IF($E94="","",NGHIEPVUKT!D87)</f>
        <v/>
      </c>
      <c r="B94" s="130" t="str">
        <f>IF($E94="","",IF(NGHIEPVUKT!F87&lt;&gt;"",NGHIEPVUKT!F87,IF(NGHIEPVUKT!E87&lt;&gt;"",NGHIEPVUKT!E87,NGHIEPVUKT!G87)))</f>
        <v/>
      </c>
      <c r="C94" s="130" t="str">
        <f>IF($E94="","",NGHIEPVUKT!I87)</f>
        <v/>
      </c>
      <c r="D94" s="130" t="str">
        <f>IF($E94="","",NGHIEPVUKT!L87)</f>
        <v/>
      </c>
      <c r="E94" s="130" t="str">
        <f>IF($F$6=NGHIEPVUKT!M87,NGHIEPVUKT!N87,IF($F$6=NGHIEPVUKT!N87,NGHIEPVUKT!M87,""))</f>
        <v/>
      </c>
      <c r="F94" s="130">
        <f t="shared" si="1"/>
        <v>0</v>
      </c>
      <c r="G94" s="130">
        <f>IF($F$6=NGHIEPVUKT!$M87,NGHIEPVUKT!O87,0)</f>
        <v>0</v>
      </c>
      <c r="H94" s="130">
        <f>IF($F$6=NGHIEPVUKT!$M87,NGHIEPVUKT!P87,0)</f>
        <v>0</v>
      </c>
      <c r="I94" s="130">
        <f>IF($F$6=NGHIEPVUKT!$N87,NGHIEPVUKT!O87,0)</f>
        <v>0</v>
      </c>
      <c r="J94" s="130">
        <f>IF($F$6=NGHIEPVUKT!$N87,NGHIEPVUKT!P87,0)</f>
        <v>0</v>
      </c>
      <c r="K94" s="130">
        <f>IF(G94+I94=0,0,$K$10+SUM($G$14:G94)-SUM($I$14:I94))</f>
        <v>0</v>
      </c>
      <c r="L94" s="130">
        <f>IF(H94+J94=0,0,$L$10+SUM($H$14:H94)-SUM($J$14:J94))</f>
        <v>0</v>
      </c>
      <c r="M94" s="154"/>
    </row>
    <row r="95" spans="1:13" hidden="1" x14ac:dyDescent="0.3">
      <c r="A95" s="130" t="str">
        <f>IF($E95="","",NGHIEPVUKT!D88)</f>
        <v/>
      </c>
      <c r="B95" s="130" t="str">
        <f>IF($E95="","",IF(NGHIEPVUKT!F88&lt;&gt;"",NGHIEPVUKT!F88,IF(NGHIEPVUKT!E88&lt;&gt;"",NGHIEPVUKT!E88,NGHIEPVUKT!G88)))</f>
        <v/>
      </c>
      <c r="C95" s="130" t="str">
        <f>IF($E95="","",NGHIEPVUKT!I88)</f>
        <v/>
      </c>
      <c r="D95" s="130" t="str">
        <f>IF($E95="","",NGHIEPVUKT!L88)</f>
        <v/>
      </c>
      <c r="E95" s="130" t="str">
        <f>IF($F$6=NGHIEPVUKT!M88,NGHIEPVUKT!N88,IF($F$6=NGHIEPVUKT!N88,NGHIEPVUKT!M88,""))</f>
        <v/>
      </c>
      <c r="F95" s="130">
        <f t="shared" si="1"/>
        <v>0</v>
      </c>
      <c r="G95" s="130">
        <f>IF($F$6=NGHIEPVUKT!$M88,NGHIEPVUKT!O88,0)</f>
        <v>0</v>
      </c>
      <c r="H95" s="130">
        <f>IF($F$6=NGHIEPVUKT!$M88,NGHIEPVUKT!P88,0)</f>
        <v>0</v>
      </c>
      <c r="I95" s="130">
        <f>IF($F$6=NGHIEPVUKT!$N88,NGHIEPVUKT!O88,0)</f>
        <v>0</v>
      </c>
      <c r="J95" s="130">
        <f>IF($F$6=NGHIEPVUKT!$N88,NGHIEPVUKT!P88,0)</f>
        <v>0</v>
      </c>
      <c r="K95" s="130">
        <f>IF(G95+I95=0,0,$K$10+SUM($G$14:G95)-SUM($I$14:I95))</f>
        <v>0</v>
      </c>
      <c r="L95" s="130">
        <f>IF(H95+J95=0,0,$L$10+SUM($H$14:H95)-SUM($J$14:J95))</f>
        <v>0</v>
      </c>
      <c r="M95" s="154"/>
    </row>
    <row r="96" spans="1:13" hidden="1" x14ac:dyDescent="0.3">
      <c r="A96" s="130" t="str">
        <f>IF($E96="","",NGHIEPVUKT!D89)</f>
        <v/>
      </c>
      <c r="B96" s="130" t="str">
        <f>IF($E96="","",IF(NGHIEPVUKT!F89&lt;&gt;"",NGHIEPVUKT!F89,IF(NGHIEPVUKT!E89&lt;&gt;"",NGHIEPVUKT!E89,NGHIEPVUKT!G89)))</f>
        <v/>
      </c>
      <c r="C96" s="130" t="str">
        <f>IF($E96="","",NGHIEPVUKT!I89)</f>
        <v/>
      </c>
      <c r="D96" s="130" t="str">
        <f>IF($E96="","",NGHIEPVUKT!L89)</f>
        <v/>
      </c>
      <c r="E96" s="130" t="str">
        <f>IF($F$6=NGHIEPVUKT!M89,NGHIEPVUKT!N89,IF($F$6=NGHIEPVUKT!N89,NGHIEPVUKT!M89,""))</f>
        <v/>
      </c>
      <c r="F96" s="130">
        <f t="shared" si="1"/>
        <v>0</v>
      </c>
      <c r="G96" s="130">
        <f>IF($F$6=NGHIEPVUKT!$M89,NGHIEPVUKT!O89,0)</f>
        <v>0</v>
      </c>
      <c r="H96" s="130">
        <f>IF($F$6=NGHIEPVUKT!$M89,NGHIEPVUKT!P89,0)</f>
        <v>0</v>
      </c>
      <c r="I96" s="130">
        <f>IF($F$6=NGHIEPVUKT!$N89,NGHIEPVUKT!O89,0)</f>
        <v>0</v>
      </c>
      <c r="J96" s="130">
        <f>IF($F$6=NGHIEPVUKT!$N89,NGHIEPVUKT!P89,0)</f>
        <v>0</v>
      </c>
      <c r="K96" s="130">
        <f>IF(G96+I96=0,0,$K$10+SUM($G$14:G96)-SUM($I$14:I96))</f>
        <v>0</v>
      </c>
      <c r="L96" s="130">
        <f>IF(H96+J96=0,0,$L$10+SUM($H$14:H96)-SUM($J$14:J96))</f>
        <v>0</v>
      </c>
      <c r="M96" s="154"/>
    </row>
    <row r="97" spans="1:13" hidden="1" x14ac:dyDescent="0.3">
      <c r="A97" s="130" t="str">
        <f>IF($E97="","",NGHIEPVUKT!D90)</f>
        <v/>
      </c>
      <c r="B97" s="130" t="str">
        <f>IF($E97="","",IF(NGHIEPVUKT!F90&lt;&gt;"",NGHIEPVUKT!F90,IF(NGHIEPVUKT!E90&lt;&gt;"",NGHIEPVUKT!E90,NGHIEPVUKT!G90)))</f>
        <v/>
      </c>
      <c r="C97" s="130" t="str">
        <f>IF($E97="","",NGHIEPVUKT!I90)</f>
        <v/>
      </c>
      <c r="D97" s="130" t="str">
        <f>IF($E97="","",NGHIEPVUKT!L90)</f>
        <v/>
      </c>
      <c r="E97" s="130" t="str">
        <f>IF($F$6=NGHIEPVUKT!M90,NGHIEPVUKT!N90,IF($F$6=NGHIEPVUKT!N90,NGHIEPVUKT!M90,""))</f>
        <v/>
      </c>
      <c r="F97" s="130">
        <f t="shared" si="1"/>
        <v>0</v>
      </c>
      <c r="G97" s="130">
        <f>IF($F$6=NGHIEPVUKT!$M90,NGHIEPVUKT!O90,0)</f>
        <v>0</v>
      </c>
      <c r="H97" s="130">
        <f>IF($F$6=NGHIEPVUKT!$M90,NGHIEPVUKT!P90,0)</f>
        <v>0</v>
      </c>
      <c r="I97" s="130">
        <f>IF($F$6=NGHIEPVUKT!$N90,NGHIEPVUKT!O90,0)</f>
        <v>0</v>
      </c>
      <c r="J97" s="130">
        <f>IF($F$6=NGHIEPVUKT!$N90,NGHIEPVUKT!P90,0)</f>
        <v>0</v>
      </c>
      <c r="K97" s="130">
        <f>IF(G97+I97=0,0,$K$10+SUM($G$14:G97)-SUM($I$14:I97))</f>
        <v>0</v>
      </c>
      <c r="L97" s="130">
        <f>IF(H97+J97=0,0,$L$10+SUM($H$14:H97)-SUM($J$14:J97))</f>
        <v>0</v>
      </c>
      <c r="M97" s="154"/>
    </row>
    <row r="98" spans="1:13" hidden="1" x14ac:dyDescent="0.3">
      <c r="A98" s="130" t="str">
        <f>IF($E98="","",NGHIEPVUKT!D91)</f>
        <v/>
      </c>
      <c r="B98" s="130" t="str">
        <f>IF($E98="","",IF(NGHIEPVUKT!F91&lt;&gt;"",NGHIEPVUKT!F91,IF(NGHIEPVUKT!E91&lt;&gt;"",NGHIEPVUKT!E91,NGHIEPVUKT!G91)))</f>
        <v/>
      </c>
      <c r="C98" s="130" t="str">
        <f>IF($E98="","",NGHIEPVUKT!I91)</f>
        <v/>
      </c>
      <c r="D98" s="130" t="str">
        <f>IF($E98="","",NGHIEPVUKT!L91)</f>
        <v/>
      </c>
      <c r="E98" s="130" t="str">
        <f>IF($F$6=NGHIEPVUKT!M91,NGHIEPVUKT!N91,IF($F$6=NGHIEPVUKT!N91,NGHIEPVUKT!M91,""))</f>
        <v/>
      </c>
      <c r="F98" s="130">
        <f t="shared" si="1"/>
        <v>0</v>
      </c>
      <c r="G98" s="130">
        <f>IF($F$6=NGHIEPVUKT!$M91,NGHIEPVUKT!O91,0)</f>
        <v>0</v>
      </c>
      <c r="H98" s="130">
        <f>IF($F$6=NGHIEPVUKT!$M91,NGHIEPVUKT!P91,0)</f>
        <v>0</v>
      </c>
      <c r="I98" s="130">
        <f>IF($F$6=NGHIEPVUKT!$N91,NGHIEPVUKT!O91,0)</f>
        <v>0</v>
      </c>
      <c r="J98" s="130">
        <f>IF($F$6=NGHIEPVUKT!$N91,NGHIEPVUKT!P91,0)</f>
        <v>0</v>
      </c>
      <c r="K98" s="130">
        <f>IF(G98+I98=0,0,$K$10+SUM($G$14:G98)-SUM($I$14:I98))</f>
        <v>0</v>
      </c>
      <c r="L98" s="130">
        <f>IF(H98+J98=0,0,$L$10+SUM($H$14:H98)-SUM($J$14:J98))</f>
        <v>0</v>
      </c>
      <c r="M98" s="154"/>
    </row>
    <row r="99" spans="1:13" hidden="1" x14ac:dyDescent="0.3">
      <c r="A99" s="130" t="str">
        <f>IF($E99="","",NGHIEPVUKT!D92)</f>
        <v/>
      </c>
      <c r="B99" s="130" t="str">
        <f>IF($E99="","",IF(NGHIEPVUKT!F92&lt;&gt;"",NGHIEPVUKT!F92,IF(NGHIEPVUKT!E92&lt;&gt;"",NGHIEPVUKT!E92,NGHIEPVUKT!G92)))</f>
        <v/>
      </c>
      <c r="C99" s="130" t="str">
        <f>IF($E99="","",NGHIEPVUKT!I92)</f>
        <v/>
      </c>
      <c r="D99" s="130" t="str">
        <f>IF($E99="","",NGHIEPVUKT!L92)</f>
        <v/>
      </c>
      <c r="E99" s="130" t="str">
        <f>IF($F$6=NGHIEPVUKT!M92,NGHIEPVUKT!N92,IF($F$6=NGHIEPVUKT!N92,NGHIEPVUKT!M92,""))</f>
        <v/>
      </c>
      <c r="F99" s="130">
        <f t="shared" si="1"/>
        <v>0</v>
      </c>
      <c r="G99" s="130">
        <f>IF($F$6=NGHIEPVUKT!$M92,NGHIEPVUKT!O92,0)</f>
        <v>0</v>
      </c>
      <c r="H99" s="130">
        <f>IF($F$6=NGHIEPVUKT!$M92,NGHIEPVUKT!P92,0)</f>
        <v>0</v>
      </c>
      <c r="I99" s="130">
        <f>IF($F$6=NGHIEPVUKT!$N92,NGHIEPVUKT!O92,0)</f>
        <v>0</v>
      </c>
      <c r="J99" s="130">
        <f>IF($F$6=NGHIEPVUKT!$N92,NGHIEPVUKT!P92,0)</f>
        <v>0</v>
      </c>
      <c r="K99" s="130">
        <f>IF(G99+I99=0,0,$K$10+SUM($G$14:G99)-SUM($I$14:I99))</f>
        <v>0</v>
      </c>
      <c r="L99" s="130">
        <f>IF(H99+J99=0,0,$L$10+SUM($H$14:H99)-SUM($J$14:J99))</f>
        <v>0</v>
      </c>
      <c r="M99" s="154"/>
    </row>
    <row r="100" spans="1:13" hidden="1" x14ac:dyDescent="0.3">
      <c r="A100" s="130" t="str">
        <f>IF($E100="","",NGHIEPVUKT!D93)</f>
        <v/>
      </c>
      <c r="B100" s="130" t="str">
        <f>IF($E100="","",IF(NGHIEPVUKT!F93&lt;&gt;"",NGHIEPVUKT!F93,IF(NGHIEPVUKT!E93&lt;&gt;"",NGHIEPVUKT!E93,NGHIEPVUKT!G93)))</f>
        <v/>
      </c>
      <c r="C100" s="130" t="str">
        <f>IF($E100="","",NGHIEPVUKT!I93)</f>
        <v/>
      </c>
      <c r="D100" s="130" t="str">
        <f>IF($E100="","",NGHIEPVUKT!L93)</f>
        <v/>
      </c>
      <c r="E100" s="130" t="str">
        <f>IF($F$6=NGHIEPVUKT!M93,NGHIEPVUKT!N93,IF($F$6=NGHIEPVUKT!N93,NGHIEPVUKT!M93,""))</f>
        <v/>
      </c>
      <c r="F100" s="130">
        <f t="shared" si="1"/>
        <v>0</v>
      </c>
      <c r="G100" s="130">
        <f>IF($F$6=NGHIEPVUKT!$M93,NGHIEPVUKT!O93,0)</f>
        <v>0</v>
      </c>
      <c r="H100" s="130">
        <f>IF($F$6=NGHIEPVUKT!$M93,NGHIEPVUKT!P93,0)</f>
        <v>0</v>
      </c>
      <c r="I100" s="130">
        <f>IF($F$6=NGHIEPVUKT!$N93,NGHIEPVUKT!O93,0)</f>
        <v>0</v>
      </c>
      <c r="J100" s="130">
        <f>IF($F$6=NGHIEPVUKT!$N93,NGHIEPVUKT!P93,0)</f>
        <v>0</v>
      </c>
      <c r="K100" s="130">
        <f>IF(G100+I100=0,0,$K$10+SUM($G$14:G100)-SUM($I$14:I100))</f>
        <v>0</v>
      </c>
      <c r="L100" s="130">
        <f>IF(H100+J100=0,0,$L$10+SUM($H$14:H100)-SUM($J$14:J100))</f>
        <v>0</v>
      </c>
      <c r="M100" s="154"/>
    </row>
    <row r="101" spans="1:13" hidden="1" x14ac:dyDescent="0.3">
      <c r="A101" s="130" t="str">
        <f>IF($E101="","",NGHIEPVUKT!D96)</f>
        <v/>
      </c>
      <c r="B101" s="130" t="str">
        <f>IF($E101="","",IF(NGHIEPVUKT!F96&lt;&gt;"",NGHIEPVUKT!F96,IF(NGHIEPVUKT!E96&lt;&gt;"",NGHIEPVUKT!E96,NGHIEPVUKT!G96)))</f>
        <v/>
      </c>
      <c r="C101" s="130" t="str">
        <f>IF($E101="","",NGHIEPVUKT!I96)</f>
        <v/>
      </c>
      <c r="D101" s="130" t="str">
        <f>IF($E101="","",NGHIEPVUKT!L96)</f>
        <v/>
      </c>
      <c r="E101" s="130" t="str">
        <f>IF($F$6=NGHIEPVUKT!M96,NGHIEPVUKT!N96,IF($F$6=NGHIEPVUKT!N96,NGHIEPVUKT!M96,""))</f>
        <v/>
      </c>
      <c r="F101" s="130">
        <f t="shared" si="1"/>
        <v>0</v>
      </c>
      <c r="G101" s="130">
        <f>IF($F$6=NGHIEPVUKT!$M96,NGHIEPVUKT!O96,0)</f>
        <v>0</v>
      </c>
      <c r="H101" s="130">
        <f>IF($F$6=NGHIEPVUKT!$M96,NGHIEPVUKT!P96,0)</f>
        <v>0</v>
      </c>
      <c r="I101" s="130">
        <f>IF($F$6=NGHIEPVUKT!$N96,NGHIEPVUKT!O96,0)</f>
        <v>0</v>
      </c>
      <c r="J101" s="130">
        <f>IF($F$6=NGHIEPVUKT!$N96,NGHIEPVUKT!P96,0)</f>
        <v>0</v>
      </c>
      <c r="K101" s="130">
        <f>IF(G101+I101=0,0,$K$10+SUM($G$14:G101)-SUM($I$14:I101))</f>
        <v>0</v>
      </c>
      <c r="L101" s="130">
        <f>IF(H101+J101=0,0,$L$10+SUM($H$14:H101)-SUM($J$14:J101))</f>
        <v>0</v>
      </c>
      <c r="M101" s="154"/>
    </row>
    <row r="102" spans="1:13" hidden="1" x14ac:dyDescent="0.3">
      <c r="A102" s="130" t="str">
        <f>IF($E102="","",NGHIEPVUKT!D97)</f>
        <v/>
      </c>
      <c r="B102" s="130" t="str">
        <f>IF($E102="","",IF(NGHIEPVUKT!F97&lt;&gt;"",NGHIEPVUKT!F97,IF(NGHIEPVUKT!E97&lt;&gt;"",NGHIEPVUKT!E97,NGHIEPVUKT!G97)))</f>
        <v/>
      </c>
      <c r="C102" s="130" t="str">
        <f>IF($E102="","",NGHIEPVUKT!I97)</f>
        <v/>
      </c>
      <c r="D102" s="130" t="str">
        <f>IF($E102="","",NGHIEPVUKT!L97)</f>
        <v/>
      </c>
      <c r="E102" s="130" t="str">
        <f>IF($F$6=NGHIEPVUKT!M97,NGHIEPVUKT!N97,IF($F$6=NGHIEPVUKT!N97,NGHIEPVUKT!M97,""))</f>
        <v/>
      </c>
      <c r="F102" s="130">
        <f t="shared" si="1"/>
        <v>0</v>
      </c>
      <c r="G102" s="130">
        <f>IF($F$6=NGHIEPVUKT!$M97,NGHIEPVUKT!O97,0)</f>
        <v>0</v>
      </c>
      <c r="H102" s="130">
        <f>IF($F$6=NGHIEPVUKT!$M97,NGHIEPVUKT!P97,0)</f>
        <v>0</v>
      </c>
      <c r="I102" s="130">
        <f>IF($F$6=NGHIEPVUKT!$N97,NGHIEPVUKT!O97,0)</f>
        <v>0</v>
      </c>
      <c r="J102" s="130">
        <f>IF($F$6=NGHIEPVUKT!$N97,NGHIEPVUKT!P97,0)</f>
        <v>0</v>
      </c>
      <c r="K102" s="130">
        <f>IF(G102+I102=0,0,$K$10+SUM($G$14:G102)-SUM($I$14:I102))</f>
        <v>0</v>
      </c>
      <c r="L102" s="130">
        <f>IF(H102+J102=0,0,$L$10+SUM($H$14:H102)-SUM($J$14:J102))</f>
        <v>0</v>
      </c>
      <c r="M102" s="154"/>
    </row>
    <row r="103" spans="1:13" hidden="1" x14ac:dyDescent="0.3">
      <c r="A103" s="130" t="str">
        <f>IF($E103="","",NGHIEPVUKT!D98)</f>
        <v/>
      </c>
      <c r="B103" s="130" t="str">
        <f>IF($E103="","",IF(NGHIEPVUKT!F98&lt;&gt;"",NGHIEPVUKT!F98,IF(NGHIEPVUKT!E98&lt;&gt;"",NGHIEPVUKT!E98,NGHIEPVUKT!G98)))</f>
        <v/>
      </c>
      <c r="C103" s="130" t="str">
        <f>IF($E103="","",NGHIEPVUKT!I98)</f>
        <v/>
      </c>
      <c r="D103" s="130" t="str">
        <f>IF($E103="","",NGHIEPVUKT!L98)</f>
        <v/>
      </c>
      <c r="E103" s="130" t="str">
        <f>IF($F$6=NGHIEPVUKT!M98,NGHIEPVUKT!N98,IF($F$6=NGHIEPVUKT!N98,NGHIEPVUKT!M98,""))</f>
        <v/>
      </c>
      <c r="F103" s="130">
        <f t="shared" si="1"/>
        <v>0</v>
      </c>
      <c r="G103" s="130">
        <f>IF($F$6=NGHIEPVUKT!$M98,NGHIEPVUKT!O98,0)</f>
        <v>0</v>
      </c>
      <c r="H103" s="130">
        <f>IF($F$6=NGHIEPVUKT!$M98,NGHIEPVUKT!P98,0)</f>
        <v>0</v>
      </c>
      <c r="I103" s="130">
        <f>IF($F$6=NGHIEPVUKT!$N98,NGHIEPVUKT!O98,0)</f>
        <v>0</v>
      </c>
      <c r="J103" s="130">
        <f>IF($F$6=NGHIEPVUKT!$N98,NGHIEPVUKT!P98,0)</f>
        <v>0</v>
      </c>
      <c r="K103" s="130">
        <f>IF(G103+I103=0,0,$K$10+SUM($G$14:G103)-SUM($I$14:I103))</f>
        <v>0</v>
      </c>
      <c r="L103" s="130">
        <f>IF(H103+J103=0,0,$L$10+SUM($H$14:H103)-SUM($J$14:J103))</f>
        <v>0</v>
      </c>
      <c r="M103" s="154"/>
    </row>
    <row r="104" spans="1:13" hidden="1" x14ac:dyDescent="0.3">
      <c r="A104" s="130" t="str">
        <f>IF($E104="","",NGHIEPVUKT!D99)</f>
        <v/>
      </c>
      <c r="B104" s="130" t="str">
        <f>IF($E104="","",IF(NGHIEPVUKT!F99&lt;&gt;"",NGHIEPVUKT!F99,IF(NGHIEPVUKT!E99&lt;&gt;"",NGHIEPVUKT!E99,NGHIEPVUKT!G99)))</f>
        <v/>
      </c>
      <c r="C104" s="130" t="str">
        <f>IF($E104="","",NGHIEPVUKT!I99)</f>
        <v/>
      </c>
      <c r="D104" s="130" t="str">
        <f>IF($E104="","",NGHIEPVUKT!L99)</f>
        <v/>
      </c>
      <c r="E104" s="130" t="str">
        <f>IF($F$6=NGHIEPVUKT!M99,NGHIEPVUKT!N99,IF($F$6=NGHIEPVUKT!N99,NGHIEPVUKT!M99,""))</f>
        <v/>
      </c>
      <c r="F104" s="130">
        <f t="shared" si="1"/>
        <v>0</v>
      </c>
      <c r="G104" s="130">
        <f>IF($F$6=NGHIEPVUKT!$M99,NGHIEPVUKT!O99,0)</f>
        <v>0</v>
      </c>
      <c r="H104" s="130">
        <f>IF($F$6=NGHIEPVUKT!$M99,NGHIEPVUKT!P99,0)</f>
        <v>0</v>
      </c>
      <c r="I104" s="130">
        <f>IF($F$6=NGHIEPVUKT!$N99,NGHIEPVUKT!O99,0)</f>
        <v>0</v>
      </c>
      <c r="J104" s="130">
        <f>IF($F$6=NGHIEPVUKT!$N99,NGHIEPVUKT!P99,0)</f>
        <v>0</v>
      </c>
      <c r="K104" s="130">
        <f>IF(G104+I104=0,0,$K$10+SUM($G$14:G104)-SUM($I$14:I104))</f>
        <v>0</v>
      </c>
      <c r="L104" s="130">
        <f>IF(H104+J104=0,0,$L$10+SUM($H$14:H104)-SUM($J$14:J104))</f>
        <v>0</v>
      </c>
      <c r="M104" s="154"/>
    </row>
    <row r="105" spans="1:13" hidden="1" x14ac:dyDescent="0.3">
      <c r="A105" s="130" t="str">
        <f>IF($E105="","",NGHIEPVUKT!D100)</f>
        <v/>
      </c>
      <c r="B105" s="130" t="str">
        <f>IF($E105="","",IF(NGHIEPVUKT!F100&lt;&gt;"",NGHIEPVUKT!F100,IF(NGHIEPVUKT!E100&lt;&gt;"",NGHIEPVUKT!E100,NGHIEPVUKT!G100)))</f>
        <v/>
      </c>
      <c r="C105" s="130" t="str">
        <f>IF($E105="","",NGHIEPVUKT!I100)</f>
        <v/>
      </c>
      <c r="D105" s="130" t="str">
        <f>IF($E105="","",NGHIEPVUKT!L100)</f>
        <v/>
      </c>
      <c r="E105" s="130" t="str">
        <f>IF($F$6=NGHIEPVUKT!M100,NGHIEPVUKT!N100,IF($F$6=NGHIEPVUKT!N100,NGHIEPVUKT!M100,""))</f>
        <v/>
      </c>
      <c r="F105" s="130">
        <f t="shared" si="1"/>
        <v>0</v>
      </c>
      <c r="G105" s="130">
        <f>IF($F$6=NGHIEPVUKT!$M100,NGHIEPVUKT!O100,0)</f>
        <v>0</v>
      </c>
      <c r="H105" s="130">
        <f>IF($F$6=NGHIEPVUKT!$M100,NGHIEPVUKT!P100,0)</f>
        <v>0</v>
      </c>
      <c r="I105" s="130">
        <f>IF($F$6=NGHIEPVUKT!$N100,NGHIEPVUKT!O100,0)</f>
        <v>0</v>
      </c>
      <c r="J105" s="130">
        <f>IF($F$6=NGHIEPVUKT!$N100,NGHIEPVUKT!P100,0)</f>
        <v>0</v>
      </c>
      <c r="K105" s="130">
        <f>IF(G105+I105=0,0,$K$10+SUM($G$14:G105)-SUM($I$14:I105))</f>
        <v>0</v>
      </c>
      <c r="L105" s="130">
        <f>IF(H105+J105=0,0,$L$10+SUM($H$14:H105)-SUM($J$14:J105))</f>
        <v>0</v>
      </c>
      <c r="M105" s="154"/>
    </row>
    <row r="106" spans="1:13" hidden="1" x14ac:dyDescent="0.3">
      <c r="A106" s="130" t="str">
        <f>IF($E106="","",NGHIEPVUKT!D101)</f>
        <v/>
      </c>
      <c r="B106" s="130" t="str">
        <f>IF($E106="","",IF(NGHIEPVUKT!F101&lt;&gt;"",NGHIEPVUKT!F101,IF(NGHIEPVUKT!E101&lt;&gt;"",NGHIEPVUKT!E101,NGHIEPVUKT!G101)))</f>
        <v/>
      </c>
      <c r="C106" s="130" t="str">
        <f>IF($E106="","",NGHIEPVUKT!I101)</f>
        <v/>
      </c>
      <c r="D106" s="130" t="str">
        <f>IF($E106="","",NGHIEPVUKT!L101)</f>
        <v/>
      </c>
      <c r="E106" s="130" t="str">
        <f>IF($F$6=NGHIEPVUKT!M101,NGHIEPVUKT!N101,IF($F$6=NGHIEPVUKT!N101,NGHIEPVUKT!M101,""))</f>
        <v/>
      </c>
      <c r="F106" s="130">
        <f t="shared" si="1"/>
        <v>0</v>
      </c>
      <c r="G106" s="130">
        <f>IF($F$6=NGHIEPVUKT!$M101,NGHIEPVUKT!O101,0)</f>
        <v>0</v>
      </c>
      <c r="H106" s="130">
        <f>IF($F$6=NGHIEPVUKT!$M101,NGHIEPVUKT!P101,0)</f>
        <v>0</v>
      </c>
      <c r="I106" s="130">
        <f>IF($F$6=NGHIEPVUKT!$N101,NGHIEPVUKT!O101,0)</f>
        <v>0</v>
      </c>
      <c r="J106" s="130">
        <f>IF($F$6=NGHIEPVUKT!$N101,NGHIEPVUKT!P101,0)</f>
        <v>0</v>
      </c>
      <c r="K106" s="130">
        <f>IF(G106+I106=0,0,$K$10+SUM($G$14:G106)-SUM($I$14:I106))</f>
        <v>0</v>
      </c>
      <c r="L106" s="130">
        <f>IF(H106+J106=0,0,$L$10+SUM($H$14:H106)-SUM($J$14:J106))</f>
        <v>0</v>
      </c>
      <c r="M106" s="154"/>
    </row>
    <row r="107" spans="1:13" hidden="1" x14ac:dyDescent="0.3">
      <c r="A107" s="130" t="str">
        <f>IF($E107="","",NGHIEPVUKT!D102)</f>
        <v/>
      </c>
      <c r="B107" s="130" t="str">
        <f>IF($E107="","",IF(NGHIEPVUKT!F102&lt;&gt;"",NGHIEPVUKT!F102,IF(NGHIEPVUKT!E102&lt;&gt;"",NGHIEPVUKT!E102,NGHIEPVUKT!G102)))</f>
        <v/>
      </c>
      <c r="C107" s="130" t="str">
        <f>IF($E107="","",NGHIEPVUKT!I102)</f>
        <v/>
      </c>
      <c r="D107" s="130" t="str">
        <f>IF($E107="","",NGHIEPVUKT!L102)</f>
        <v/>
      </c>
      <c r="E107" s="130" t="str">
        <f>IF($F$6=NGHIEPVUKT!M102,NGHIEPVUKT!N102,IF($F$6=NGHIEPVUKT!N102,NGHIEPVUKT!M102,""))</f>
        <v/>
      </c>
      <c r="F107" s="130">
        <f t="shared" si="1"/>
        <v>0</v>
      </c>
      <c r="G107" s="130">
        <f>IF($F$6=NGHIEPVUKT!$M102,NGHIEPVUKT!O102,0)</f>
        <v>0</v>
      </c>
      <c r="H107" s="130">
        <f>IF($F$6=NGHIEPVUKT!$M102,NGHIEPVUKT!P102,0)</f>
        <v>0</v>
      </c>
      <c r="I107" s="130">
        <f>IF($F$6=NGHIEPVUKT!$N102,NGHIEPVUKT!O102,0)</f>
        <v>0</v>
      </c>
      <c r="J107" s="130">
        <f>IF($F$6=NGHIEPVUKT!$N102,NGHIEPVUKT!P102,0)</f>
        <v>0</v>
      </c>
      <c r="K107" s="130">
        <f>IF(G107+I107=0,0,$K$10+SUM($G$14:G107)-SUM($I$14:I107))</f>
        <v>0</v>
      </c>
      <c r="L107" s="130">
        <f>IF(H107+J107=0,0,$L$10+SUM($H$14:H107)-SUM($J$14:J107))</f>
        <v>0</v>
      </c>
      <c r="M107" s="154"/>
    </row>
    <row r="108" spans="1:13" hidden="1" x14ac:dyDescent="0.3">
      <c r="A108" s="130" t="str">
        <f>IF($E108="","",NGHIEPVUKT!D103)</f>
        <v/>
      </c>
      <c r="B108" s="130" t="str">
        <f>IF($E108="","",IF(NGHIEPVUKT!F103&lt;&gt;"",NGHIEPVUKT!F103,IF(NGHIEPVUKT!E103&lt;&gt;"",NGHIEPVUKT!E103,NGHIEPVUKT!G103)))</f>
        <v/>
      </c>
      <c r="C108" s="130" t="str">
        <f>IF($E108="","",NGHIEPVUKT!I103)</f>
        <v/>
      </c>
      <c r="D108" s="130" t="str">
        <f>IF($E108="","",NGHIEPVUKT!L103)</f>
        <v/>
      </c>
      <c r="E108" s="130" t="str">
        <f>IF($F$6=NGHIEPVUKT!M103,NGHIEPVUKT!N103,IF($F$6=NGHIEPVUKT!N103,NGHIEPVUKT!M103,""))</f>
        <v/>
      </c>
      <c r="F108" s="130">
        <f t="shared" si="1"/>
        <v>0</v>
      </c>
      <c r="G108" s="130">
        <f>IF($F$6=NGHIEPVUKT!$M103,NGHIEPVUKT!O103,0)</f>
        <v>0</v>
      </c>
      <c r="H108" s="130">
        <f>IF($F$6=NGHIEPVUKT!$M103,NGHIEPVUKT!P103,0)</f>
        <v>0</v>
      </c>
      <c r="I108" s="130">
        <f>IF($F$6=NGHIEPVUKT!$N103,NGHIEPVUKT!O103,0)</f>
        <v>0</v>
      </c>
      <c r="J108" s="130">
        <f>IF($F$6=NGHIEPVUKT!$N103,NGHIEPVUKT!P103,0)</f>
        <v>0</v>
      </c>
      <c r="K108" s="130">
        <f>IF(G108+I108=0,0,$K$10+SUM($G$14:G108)-SUM($I$14:I108))</f>
        <v>0</v>
      </c>
      <c r="L108" s="130">
        <f>IF(H108+J108=0,0,$L$10+SUM($H$14:H108)-SUM($J$14:J108))</f>
        <v>0</v>
      </c>
      <c r="M108" s="154"/>
    </row>
    <row r="109" spans="1:13" hidden="1" x14ac:dyDescent="0.3">
      <c r="A109" s="130" t="str">
        <f>IF($E109="","",NGHIEPVUKT!D104)</f>
        <v/>
      </c>
      <c r="B109" s="130" t="str">
        <f>IF($E109="","",IF(NGHIEPVUKT!F104&lt;&gt;"",NGHIEPVUKT!F104,IF(NGHIEPVUKT!E104&lt;&gt;"",NGHIEPVUKT!E104,NGHIEPVUKT!G104)))</f>
        <v/>
      </c>
      <c r="C109" s="130" t="str">
        <f>IF($E109="","",NGHIEPVUKT!I104)</f>
        <v/>
      </c>
      <c r="D109" s="130" t="str">
        <f>IF($E109="","",NGHIEPVUKT!L104)</f>
        <v/>
      </c>
      <c r="E109" s="130" t="str">
        <f>IF($F$6=NGHIEPVUKT!M104,NGHIEPVUKT!N104,IF($F$6=NGHIEPVUKT!N104,NGHIEPVUKT!M104,""))</f>
        <v/>
      </c>
      <c r="F109" s="130">
        <f t="shared" si="1"/>
        <v>0</v>
      </c>
      <c r="G109" s="130">
        <f>IF($F$6=NGHIEPVUKT!$M104,NGHIEPVUKT!O104,0)</f>
        <v>0</v>
      </c>
      <c r="H109" s="130">
        <f>IF($F$6=NGHIEPVUKT!$M104,NGHIEPVUKT!P104,0)</f>
        <v>0</v>
      </c>
      <c r="I109" s="130">
        <f>IF($F$6=NGHIEPVUKT!$N104,NGHIEPVUKT!O104,0)</f>
        <v>0</v>
      </c>
      <c r="J109" s="130">
        <f>IF($F$6=NGHIEPVUKT!$N104,NGHIEPVUKT!P104,0)</f>
        <v>0</v>
      </c>
      <c r="K109" s="130">
        <f>IF(G109+I109=0,0,$K$10+SUM($G$14:G109)-SUM($I$14:I109))</f>
        <v>0</v>
      </c>
      <c r="L109" s="130">
        <f>IF(H109+J109=0,0,$L$10+SUM($H$14:H109)-SUM($J$14:J109))</f>
        <v>0</v>
      </c>
      <c r="M109" s="154"/>
    </row>
    <row r="110" spans="1:13" hidden="1" x14ac:dyDescent="0.3">
      <c r="A110" s="130" t="str">
        <f>IF($E110="","",NGHIEPVUKT!D105)</f>
        <v/>
      </c>
      <c r="B110" s="130" t="str">
        <f>IF($E110="","",IF(NGHIEPVUKT!F105&lt;&gt;"",NGHIEPVUKT!F105,IF(NGHIEPVUKT!E105&lt;&gt;"",NGHIEPVUKT!E105,NGHIEPVUKT!G105)))</f>
        <v/>
      </c>
      <c r="C110" s="130" t="str">
        <f>IF($E110="","",NGHIEPVUKT!I105)</f>
        <v/>
      </c>
      <c r="D110" s="130" t="str">
        <f>IF($E110="","",NGHIEPVUKT!L105)</f>
        <v/>
      </c>
      <c r="E110" s="130" t="str">
        <f>IF($F$6=NGHIEPVUKT!M105,NGHIEPVUKT!N105,IF($F$6=NGHIEPVUKT!N105,NGHIEPVUKT!M105,""))</f>
        <v/>
      </c>
      <c r="F110" s="130">
        <f t="shared" si="1"/>
        <v>0</v>
      </c>
      <c r="G110" s="130">
        <f>IF($F$6=NGHIEPVUKT!$M105,NGHIEPVUKT!O105,0)</f>
        <v>0</v>
      </c>
      <c r="H110" s="130">
        <f>IF($F$6=NGHIEPVUKT!$M105,NGHIEPVUKT!P105,0)</f>
        <v>0</v>
      </c>
      <c r="I110" s="130">
        <f>IF($F$6=NGHIEPVUKT!$N105,NGHIEPVUKT!O105,0)</f>
        <v>0</v>
      </c>
      <c r="J110" s="130">
        <f>IF($F$6=NGHIEPVUKT!$N105,NGHIEPVUKT!P105,0)</f>
        <v>0</v>
      </c>
      <c r="K110" s="130">
        <f>IF(G110+I110=0,0,$K$10+SUM($G$14:G110)-SUM($I$14:I110))</f>
        <v>0</v>
      </c>
      <c r="L110" s="130">
        <f>IF(H110+J110=0,0,$L$10+SUM($H$14:H110)-SUM($J$14:J110))</f>
        <v>0</v>
      </c>
      <c r="M110" s="154"/>
    </row>
    <row r="111" spans="1:13" hidden="1" x14ac:dyDescent="0.3">
      <c r="A111" s="130" t="str">
        <f>IF($E111="","",NGHIEPVUKT!D106)</f>
        <v/>
      </c>
      <c r="B111" s="130" t="str">
        <f>IF($E111="","",IF(NGHIEPVUKT!F106&lt;&gt;"",NGHIEPVUKT!F106,IF(NGHIEPVUKT!E106&lt;&gt;"",NGHIEPVUKT!E106,NGHIEPVUKT!G106)))</f>
        <v/>
      </c>
      <c r="C111" s="130" t="str">
        <f>IF($E111="","",NGHIEPVUKT!I106)</f>
        <v/>
      </c>
      <c r="D111" s="130" t="str">
        <f>IF($E111="","",NGHIEPVUKT!L106)</f>
        <v/>
      </c>
      <c r="E111" s="130" t="str">
        <f>IF($F$6=NGHIEPVUKT!M106,NGHIEPVUKT!N106,IF($F$6=NGHIEPVUKT!N106,NGHIEPVUKT!M106,""))</f>
        <v/>
      </c>
      <c r="F111" s="130">
        <f t="shared" si="1"/>
        <v>0</v>
      </c>
      <c r="G111" s="130">
        <f>IF($F$6=NGHIEPVUKT!$M106,NGHIEPVUKT!O106,0)</f>
        <v>0</v>
      </c>
      <c r="H111" s="130">
        <f>IF($F$6=NGHIEPVUKT!$M106,NGHIEPVUKT!P106,0)</f>
        <v>0</v>
      </c>
      <c r="I111" s="130">
        <f>IF($F$6=NGHIEPVUKT!$N106,NGHIEPVUKT!O106,0)</f>
        <v>0</v>
      </c>
      <c r="J111" s="130">
        <f>IF($F$6=NGHIEPVUKT!$N106,NGHIEPVUKT!P106,0)</f>
        <v>0</v>
      </c>
      <c r="K111" s="130">
        <f>IF(G111+I111=0,0,$K$10+SUM($G$14:G111)-SUM($I$14:I111))</f>
        <v>0</v>
      </c>
      <c r="L111" s="130">
        <f>IF(H111+J111=0,0,$L$10+SUM($H$14:H111)-SUM($J$14:J111))</f>
        <v>0</v>
      </c>
      <c r="M111" s="154"/>
    </row>
    <row r="112" spans="1:13" hidden="1" x14ac:dyDescent="0.3">
      <c r="A112" s="130" t="str">
        <f>IF($E112="","",NGHIEPVUKT!D107)</f>
        <v/>
      </c>
      <c r="B112" s="130" t="str">
        <f>IF($E112="","",IF(NGHIEPVUKT!F107&lt;&gt;"",NGHIEPVUKT!F107,IF(NGHIEPVUKT!E107&lt;&gt;"",NGHIEPVUKT!E107,NGHIEPVUKT!G107)))</f>
        <v/>
      </c>
      <c r="C112" s="130" t="str">
        <f>IF($E112="","",NGHIEPVUKT!I107)</f>
        <v/>
      </c>
      <c r="D112" s="130" t="str">
        <f>IF($E112="","",NGHIEPVUKT!L107)</f>
        <v/>
      </c>
      <c r="E112" s="130" t="str">
        <f>IF($F$6=NGHIEPVUKT!M107,NGHIEPVUKT!N107,IF($F$6=NGHIEPVUKT!N107,NGHIEPVUKT!M107,""))</f>
        <v/>
      </c>
      <c r="F112" s="130">
        <f t="shared" si="1"/>
        <v>0</v>
      </c>
      <c r="G112" s="130">
        <f>IF($F$6=NGHIEPVUKT!$M107,NGHIEPVUKT!O107,0)</f>
        <v>0</v>
      </c>
      <c r="H112" s="130">
        <f>IF($F$6=NGHIEPVUKT!$M107,NGHIEPVUKT!P107,0)</f>
        <v>0</v>
      </c>
      <c r="I112" s="130">
        <f>IF($F$6=NGHIEPVUKT!$N107,NGHIEPVUKT!O107,0)</f>
        <v>0</v>
      </c>
      <c r="J112" s="130">
        <f>IF($F$6=NGHIEPVUKT!$N107,NGHIEPVUKT!P107,0)</f>
        <v>0</v>
      </c>
      <c r="K112" s="130">
        <f>IF(G112+I112=0,0,$K$10+SUM($G$14:G112)-SUM($I$14:I112))</f>
        <v>0</v>
      </c>
      <c r="L112" s="130">
        <f>IF(H112+J112=0,0,$L$10+SUM($H$14:H112)-SUM($J$14:J112))</f>
        <v>0</v>
      </c>
      <c r="M112" s="154"/>
    </row>
    <row r="113" spans="1:13" hidden="1" x14ac:dyDescent="0.3">
      <c r="A113" s="130" t="str">
        <f>IF($E113="","",NGHIEPVUKT!D108)</f>
        <v/>
      </c>
      <c r="B113" s="130" t="str">
        <f>IF($E113="","",IF(NGHIEPVUKT!F108&lt;&gt;"",NGHIEPVUKT!F108,IF(NGHIEPVUKT!E108&lt;&gt;"",NGHIEPVUKT!E108,NGHIEPVUKT!G108)))</f>
        <v/>
      </c>
      <c r="C113" s="130" t="str">
        <f>IF($E113="","",NGHIEPVUKT!I108)</f>
        <v/>
      </c>
      <c r="D113" s="130" t="str">
        <f>IF($E113="","",NGHIEPVUKT!L108)</f>
        <v/>
      </c>
      <c r="E113" s="130" t="str">
        <f>IF($F$6=NGHIEPVUKT!M108,NGHIEPVUKT!N108,IF($F$6=NGHIEPVUKT!N108,NGHIEPVUKT!M108,""))</f>
        <v/>
      </c>
      <c r="F113" s="130">
        <f t="shared" si="1"/>
        <v>0</v>
      </c>
      <c r="G113" s="130">
        <f>IF($F$6=NGHIEPVUKT!$M108,NGHIEPVUKT!O108,0)</f>
        <v>0</v>
      </c>
      <c r="H113" s="130">
        <f>IF($F$6=NGHIEPVUKT!$M108,NGHIEPVUKT!P108,0)</f>
        <v>0</v>
      </c>
      <c r="I113" s="130">
        <f>IF($F$6=NGHIEPVUKT!$N108,NGHIEPVUKT!O108,0)</f>
        <v>0</v>
      </c>
      <c r="J113" s="130">
        <f>IF($F$6=NGHIEPVUKT!$N108,NGHIEPVUKT!P108,0)</f>
        <v>0</v>
      </c>
      <c r="K113" s="130">
        <f>IF(G113+I113=0,0,$K$10+SUM($G$14:G113)-SUM($I$14:I113))</f>
        <v>0</v>
      </c>
      <c r="L113" s="130">
        <f>IF(H113+J113=0,0,$L$10+SUM($H$14:H113)-SUM($J$14:J113))</f>
        <v>0</v>
      </c>
      <c r="M113" s="154"/>
    </row>
    <row r="114" spans="1:13" hidden="1" x14ac:dyDescent="0.3">
      <c r="A114" s="130" t="str">
        <f>IF($E114="","",NGHIEPVUKT!D109)</f>
        <v/>
      </c>
      <c r="B114" s="130" t="str">
        <f>IF($E114="","",IF(NGHIEPVUKT!F109&lt;&gt;"",NGHIEPVUKT!F109,IF(NGHIEPVUKT!E109&lt;&gt;"",NGHIEPVUKT!E109,NGHIEPVUKT!G109)))</f>
        <v/>
      </c>
      <c r="C114" s="130" t="str">
        <f>IF($E114="","",NGHIEPVUKT!I109)</f>
        <v/>
      </c>
      <c r="D114" s="130" t="str">
        <f>IF($E114="","",NGHIEPVUKT!L109)</f>
        <v/>
      </c>
      <c r="E114" s="130" t="str">
        <f>IF($F$6=NGHIEPVUKT!M109,NGHIEPVUKT!N109,IF($F$6=NGHIEPVUKT!N109,NGHIEPVUKT!M109,""))</f>
        <v/>
      </c>
      <c r="F114" s="130">
        <f t="shared" si="1"/>
        <v>0</v>
      </c>
      <c r="G114" s="130">
        <f>IF($F$6=NGHIEPVUKT!$M109,NGHIEPVUKT!O109,0)</f>
        <v>0</v>
      </c>
      <c r="H114" s="130">
        <f>IF($F$6=NGHIEPVUKT!$M109,NGHIEPVUKT!P109,0)</f>
        <v>0</v>
      </c>
      <c r="I114" s="130">
        <f>IF($F$6=NGHIEPVUKT!$N109,NGHIEPVUKT!O109,0)</f>
        <v>0</v>
      </c>
      <c r="J114" s="130">
        <f>IF($F$6=NGHIEPVUKT!$N109,NGHIEPVUKT!P109,0)</f>
        <v>0</v>
      </c>
      <c r="K114" s="130">
        <f>IF(G114+I114=0,0,$K$10+SUM($G$14:G114)-SUM($I$14:I114))</f>
        <v>0</v>
      </c>
      <c r="L114" s="130">
        <f>IF(H114+J114=0,0,$L$10+SUM($H$14:H114)-SUM($J$14:J114))</f>
        <v>0</v>
      </c>
      <c r="M114" s="154"/>
    </row>
    <row r="115" spans="1:13" hidden="1" x14ac:dyDescent="0.3">
      <c r="A115" s="130" t="str">
        <f>IF($E115="","",NGHIEPVUKT!D110)</f>
        <v/>
      </c>
      <c r="B115" s="130" t="str">
        <f>IF($E115="","",IF(NGHIEPVUKT!F110&lt;&gt;"",NGHIEPVUKT!F110,IF(NGHIEPVUKT!E110&lt;&gt;"",NGHIEPVUKT!E110,NGHIEPVUKT!G110)))</f>
        <v/>
      </c>
      <c r="C115" s="130" t="str">
        <f>IF($E115="","",NGHIEPVUKT!I110)</f>
        <v/>
      </c>
      <c r="D115" s="130" t="str">
        <f>IF($E115="","",NGHIEPVUKT!L110)</f>
        <v/>
      </c>
      <c r="E115" s="130" t="str">
        <f>IF($F$6=NGHIEPVUKT!M110,NGHIEPVUKT!N110,IF($F$6=NGHIEPVUKT!N110,NGHIEPVUKT!M110,""))</f>
        <v/>
      </c>
      <c r="F115" s="130">
        <f t="shared" si="1"/>
        <v>0</v>
      </c>
      <c r="G115" s="130">
        <f>IF($F$6=NGHIEPVUKT!$M110,NGHIEPVUKT!O110,0)</f>
        <v>0</v>
      </c>
      <c r="H115" s="130">
        <f>IF($F$6=NGHIEPVUKT!$M110,NGHIEPVUKT!P110,0)</f>
        <v>0</v>
      </c>
      <c r="I115" s="130">
        <f>IF($F$6=NGHIEPVUKT!$N110,NGHIEPVUKT!O110,0)</f>
        <v>0</v>
      </c>
      <c r="J115" s="130">
        <f>IF($F$6=NGHIEPVUKT!$N110,NGHIEPVUKT!P110,0)</f>
        <v>0</v>
      </c>
      <c r="K115" s="130">
        <f>IF(G115+I115=0,0,$K$10+SUM($G$14:G115)-SUM($I$14:I115))</f>
        <v>0</v>
      </c>
      <c r="L115" s="130">
        <f>IF(H115+J115=0,0,$L$10+SUM($H$14:H115)-SUM($J$14:J115))</f>
        <v>0</v>
      </c>
      <c r="M115" s="154"/>
    </row>
    <row r="116" spans="1:13" hidden="1" x14ac:dyDescent="0.3">
      <c r="A116" s="130" t="str">
        <f>IF($E116="","",NGHIEPVUKT!D111)</f>
        <v/>
      </c>
      <c r="B116" s="130" t="str">
        <f>IF($E116="","",IF(NGHIEPVUKT!F111&lt;&gt;"",NGHIEPVUKT!F111,IF(NGHIEPVUKT!E111&lt;&gt;"",NGHIEPVUKT!E111,NGHIEPVUKT!G111)))</f>
        <v/>
      </c>
      <c r="C116" s="130" t="str">
        <f>IF($E116="","",NGHIEPVUKT!I111)</f>
        <v/>
      </c>
      <c r="D116" s="130" t="str">
        <f>IF($E116="","",NGHIEPVUKT!L111)</f>
        <v/>
      </c>
      <c r="E116" s="130" t="str">
        <f>IF($F$6=NGHIEPVUKT!M111,NGHIEPVUKT!N111,IF($F$6=NGHIEPVUKT!N111,NGHIEPVUKT!M111,""))</f>
        <v/>
      </c>
      <c r="F116" s="130">
        <f t="shared" si="1"/>
        <v>0</v>
      </c>
      <c r="G116" s="130">
        <f>IF($F$6=NGHIEPVUKT!$M111,NGHIEPVUKT!O111,0)</f>
        <v>0</v>
      </c>
      <c r="H116" s="130">
        <f>IF($F$6=NGHIEPVUKT!$M111,NGHIEPVUKT!P111,0)</f>
        <v>0</v>
      </c>
      <c r="I116" s="130">
        <f>IF($F$6=NGHIEPVUKT!$N111,NGHIEPVUKT!O111,0)</f>
        <v>0</v>
      </c>
      <c r="J116" s="130">
        <f>IF($F$6=NGHIEPVUKT!$N111,NGHIEPVUKT!P111,0)</f>
        <v>0</v>
      </c>
      <c r="K116" s="130">
        <f>IF(G116+I116=0,0,$K$10+SUM($G$14:G116)-SUM($I$14:I116))</f>
        <v>0</v>
      </c>
      <c r="L116" s="130">
        <f>IF(H116+J116=0,0,$L$10+SUM($H$14:H116)-SUM($J$14:J116))</f>
        <v>0</v>
      </c>
      <c r="M116" s="154"/>
    </row>
    <row r="117" spans="1:13" hidden="1" x14ac:dyDescent="0.3">
      <c r="A117" s="130" t="str">
        <f>IF($E117="","",NGHIEPVUKT!D112)</f>
        <v/>
      </c>
      <c r="B117" s="130" t="str">
        <f>IF($E117="","",IF(NGHIEPVUKT!F112&lt;&gt;"",NGHIEPVUKT!F112,IF(NGHIEPVUKT!E112&lt;&gt;"",NGHIEPVUKT!E112,NGHIEPVUKT!G112)))</f>
        <v/>
      </c>
      <c r="C117" s="130" t="str">
        <f>IF($E117="","",NGHIEPVUKT!I112)</f>
        <v/>
      </c>
      <c r="D117" s="130" t="str">
        <f>IF($E117="","",NGHIEPVUKT!L112)</f>
        <v/>
      </c>
      <c r="E117" s="130" t="str">
        <f>IF($F$6=NGHIEPVUKT!M112,NGHIEPVUKT!N112,IF($F$6=NGHIEPVUKT!N112,NGHIEPVUKT!M112,""))</f>
        <v/>
      </c>
      <c r="F117" s="130">
        <f t="shared" si="1"/>
        <v>0</v>
      </c>
      <c r="G117" s="130">
        <f>IF($F$6=NGHIEPVUKT!$M112,NGHIEPVUKT!O112,0)</f>
        <v>0</v>
      </c>
      <c r="H117" s="130">
        <f>IF($F$6=NGHIEPVUKT!$M112,NGHIEPVUKT!P112,0)</f>
        <v>0</v>
      </c>
      <c r="I117" s="130">
        <f>IF($F$6=NGHIEPVUKT!$N112,NGHIEPVUKT!O112,0)</f>
        <v>0</v>
      </c>
      <c r="J117" s="130">
        <f>IF($F$6=NGHIEPVUKT!$N112,NGHIEPVUKT!P112,0)</f>
        <v>0</v>
      </c>
      <c r="K117" s="130">
        <f>IF(G117+I117=0,0,$K$10+SUM($G$14:G117)-SUM($I$14:I117))</f>
        <v>0</v>
      </c>
      <c r="L117" s="130">
        <f>IF(H117+J117=0,0,$L$10+SUM($H$14:H117)-SUM($J$14:J117))</f>
        <v>0</v>
      </c>
      <c r="M117" s="154"/>
    </row>
    <row r="118" spans="1:13" hidden="1" x14ac:dyDescent="0.3">
      <c r="A118" s="130" t="str">
        <f>IF($E118="","",NGHIEPVUKT!D113)</f>
        <v/>
      </c>
      <c r="B118" s="130" t="str">
        <f>IF($E118="","",IF(NGHIEPVUKT!F113&lt;&gt;"",NGHIEPVUKT!F113,IF(NGHIEPVUKT!E113&lt;&gt;"",NGHIEPVUKT!E113,NGHIEPVUKT!G113)))</f>
        <v/>
      </c>
      <c r="C118" s="130" t="str">
        <f>IF($E118="","",NGHIEPVUKT!I113)</f>
        <v/>
      </c>
      <c r="D118" s="130" t="str">
        <f>IF($E118="","",NGHIEPVUKT!L113)</f>
        <v/>
      </c>
      <c r="E118" s="130" t="str">
        <f>IF($F$6=NGHIEPVUKT!M113,NGHIEPVUKT!N113,IF($F$6=NGHIEPVUKT!N113,NGHIEPVUKT!M113,""))</f>
        <v/>
      </c>
      <c r="F118" s="130">
        <f t="shared" si="1"/>
        <v>0</v>
      </c>
      <c r="G118" s="130">
        <f>IF($F$6=NGHIEPVUKT!$M113,NGHIEPVUKT!O113,0)</f>
        <v>0</v>
      </c>
      <c r="H118" s="130">
        <f>IF($F$6=NGHIEPVUKT!$M113,NGHIEPVUKT!P113,0)</f>
        <v>0</v>
      </c>
      <c r="I118" s="130">
        <f>IF($F$6=NGHIEPVUKT!$N113,NGHIEPVUKT!O113,0)</f>
        <v>0</v>
      </c>
      <c r="J118" s="130">
        <f>IF($F$6=NGHIEPVUKT!$N113,NGHIEPVUKT!P113,0)</f>
        <v>0</v>
      </c>
      <c r="K118" s="130">
        <f>IF(G118+I118=0,0,$K$10+SUM($G$14:G118)-SUM($I$14:I118))</f>
        <v>0</v>
      </c>
      <c r="L118" s="130">
        <f>IF(H118+J118=0,0,$L$10+SUM($H$14:H118)-SUM($J$14:J118))</f>
        <v>0</v>
      </c>
      <c r="M118" s="154"/>
    </row>
    <row r="119" spans="1:13" hidden="1" x14ac:dyDescent="0.3">
      <c r="A119" s="130" t="str">
        <f>IF($E119="","",NGHIEPVUKT!D114)</f>
        <v/>
      </c>
      <c r="B119" s="130" t="str">
        <f>IF($E119="","",IF(NGHIEPVUKT!F114&lt;&gt;"",NGHIEPVUKT!F114,IF(NGHIEPVUKT!E114&lt;&gt;"",NGHIEPVUKT!E114,NGHIEPVUKT!G114)))</f>
        <v/>
      </c>
      <c r="C119" s="130" t="str">
        <f>IF($E119="","",NGHIEPVUKT!I114)</f>
        <v/>
      </c>
      <c r="D119" s="130" t="str">
        <f>IF($E119="","",NGHIEPVUKT!L114)</f>
        <v/>
      </c>
      <c r="E119" s="130" t="str">
        <f>IF($F$6=NGHIEPVUKT!M114,NGHIEPVUKT!N114,IF($F$6=NGHIEPVUKT!N114,NGHIEPVUKT!M114,""))</f>
        <v/>
      </c>
      <c r="F119" s="130">
        <f t="shared" si="1"/>
        <v>0</v>
      </c>
      <c r="G119" s="130">
        <f>IF($F$6=NGHIEPVUKT!$M114,NGHIEPVUKT!O114,0)</f>
        <v>0</v>
      </c>
      <c r="H119" s="130">
        <f>IF($F$6=NGHIEPVUKT!$M114,NGHIEPVUKT!P114,0)</f>
        <v>0</v>
      </c>
      <c r="I119" s="130">
        <f>IF($F$6=NGHIEPVUKT!$N114,NGHIEPVUKT!O114,0)</f>
        <v>0</v>
      </c>
      <c r="J119" s="130">
        <f>IF($F$6=NGHIEPVUKT!$N114,NGHIEPVUKT!P114,0)</f>
        <v>0</v>
      </c>
      <c r="K119" s="130">
        <f>IF(G119+I119=0,0,$K$10+SUM($G$14:G119)-SUM($I$14:I119))</f>
        <v>0</v>
      </c>
      <c r="L119" s="130">
        <f>IF(H119+J119=0,0,$L$10+SUM($H$14:H119)-SUM($J$14:J119))</f>
        <v>0</v>
      </c>
      <c r="M119" s="154"/>
    </row>
    <row r="120" spans="1:13" hidden="1" x14ac:dyDescent="0.3">
      <c r="A120" s="130" t="str">
        <f>IF($E120="","",NGHIEPVUKT!D115)</f>
        <v/>
      </c>
      <c r="B120" s="130" t="str">
        <f>IF($E120="","",IF(NGHIEPVUKT!F115&lt;&gt;"",NGHIEPVUKT!F115,IF(NGHIEPVUKT!E115&lt;&gt;"",NGHIEPVUKT!E115,NGHIEPVUKT!G115)))</f>
        <v/>
      </c>
      <c r="C120" s="130" t="str">
        <f>IF($E120="","",NGHIEPVUKT!I115)</f>
        <v/>
      </c>
      <c r="D120" s="130" t="str">
        <f>IF($E120="","",NGHIEPVUKT!L115)</f>
        <v/>
      </c>
      <c r="E120" s="130" t="str">
        <f>IF($F$6=NGHIEPVUKT!M115,NGHIEPVUKT!N115,IF($F$6=NGHIEPVUKT!N115,NGHIEPVUKT!M115,""))</f>
        <v/>
      </c>
      <c r="F120" s="130">
        <f t="shared" si="1"/>
        <v>0</v>
      </c>
      <c r="G120" s="130">
        <f>IF($F$6=NGHIEPVUKT!$M115,NGHIEPVUKT!O115,0)</f>
        <v>0</v>
      </c>
      <c r="H120" s="130">
        <f>IF($F$6=NGHIEPVUKT!$M115,NGHIEPVUKT!P115,0)</f>
        <v>0</v>
      </c>
      <c r="I120" s="130">
        <f>IF($F$6=NGHIEPVUKT!$N115,NGHIEPVUKT!O115,0)</f>
        <v>0</v>
      </c>
      <c r="J120" s="130">
        <f>IF($F$6=NGHIEPVUKT!$N115,NGHIEPVUKT!P115,0)</f>
        <v>0</v>
      </c>
      <c r="K120" s="130">
        <f>IF(G120+I120=0,0,$K$10+SUM($G$14:G120)-SUM($I$14:I120))</f>
        <v>0</v>
      </c>
      <c r="L120" s="130">
        <f>IF(H120+J120=0,0,$L$10+SUM($H$14:H120)-SUM($J$14:J120))</f>
        <v>0</v>
      </c>
      <c r="M120" s="154"/>
    </row>
    <row r="121" spans="1:13" hidden="1" x14ac:dyDescent="0.3">
      <c r="A121" s="130" t="str">
        <f>IF($E121="","",NGHIEPVUKT!D116)</f>
        <v/>
      </c>
      <c r="B121" s="130" t="str">
        <f>IF($E121="","",IF(NGHIEPVUKT!F116&lt;&gt;"",NGHIEPVUKT!F116,IF(NGHIEPVUKT!E116&lt;&gt;"",NGHIEPVUKT!E116,NGHIEPVUKT!G116)))</f>
        <v/>
      </c>
      <c r="C121" s="130" t="str">
        <f>IF($E121="","",NGHIEPVUKT!I116)</f>
        <v/>
      </c>
      <c r="D121" s="130" t="str">
        <f>IF($E121="","",NGHIEPVUKT!L116)</f>
        <v/>
      </c>
      <c r="E121" s="130" t="str">
        <f>IF($F$6=NGHIEPVUKT!M116,NGHIEPVUKT!N116,IF($F$6=NGHIEPVUKT!N116,NGHIEPVUKT!M116,""))</f>
        <v/>
      </c>
      <c r="F121" s="130">
        <f t="shared" si="1"/>
        <v>0</v>
      </c>
      <c r="G121" s="130">
        <f>IF($F$6=NGHIEPVUKT!$M116,NGHIEPVUKT!O116,0)</f>
        <v>0</v>
      </c>
      <c r="H121" s="130">
        <f>IF($F$6=NGHIEPVUKT!$M116,NGHIEPVUKT!P116,0)</f>
        <v>0</v>
      </c>
      <c r="I121" s="130">
        <f>IF($F$6=NGHIEPVUKT!$N116,NGHIEPVUKT!O116,0)</f>
        <v>0</v>
      </c>
      <c r="J121" s="130">
        <f>IF($F$6=NGHIEPVUKT!$N116,NGHIEPVUKT!P116,0)</f>
        <v>0</v>
      </c>
      <c r="K121" s="130">
        <f>IF(G121+I121=0,0,$K$10+SUM($G$14:G121)-SUM($I$14:I121))</f>
        <v>0</v>
      </c>
      <c r="L121" s="130">
        <f>IF(H121+J121=0,0,$L$10+SUM($H$14:H121)-SUM($J$14:J121))</f>
        <v>0</v>
      </c>
      <c r="M121" s="154"/>
    </row>
    <row r="122" spans="1:13" hidden="1" x14ac:dyDescent="0.3">
      <c r="A122" s="130" t="str">
        <f>IF($E122="","",NGHIEPVUKT!D117)</f>
        <v/>
      </c>
      <c r="B122" s="130" t="str">
        <f>IF($E122="","",IF(NGHIEPVUKT!F117&lt;&gt;"",NGHIEPVUKT!F117,IF(NGHIEPVUKT!E117&lt;&gt;"",NGHIEPVUKT!E117,NGHIEPVUKT!G117)))</f>
        <v/>
      </c>
      <c r="C122" s="130" t="str">
        <f>IF($E122="","",NGHIEPVUKT!I117)</f>
        <v/>
      </c>
      <c r="D122" s="130" t="str">
        <f>IF($E122="","",NGHIEPVUKT!L117)</f>
        <v/>
      </c>
      <c r="E122" s="130" t="str">
        <f>IF($F$6=NGHIEPVUKT!M117,NGHIEPVUKT!N117,IF($F$6=NGHIEPVUKT!N117,NGHIEPVUKT!M117,""))</f>
        <v/>
      </c>
      <c r="F122" s="130">
        <f t="shared" si="1"/>
        <v>0</v>
      </c>
      <c r="G122" s="130">
        <f>IF($F$6=NGHIEPVUKT!$M117,NGHIEPVUKT!O117,0)</f>
        <v>0</v>
      </c>
      <c r="H122" s="130">
        <f>IF($F$6=NGHIEPVUKT!$M117,NGHIEPVUKT!P117,0)</f>
        <v>0</v>
      </c>
      <c r="I122" s="130">
        <f>IF($F$6=NGHIEPVUKT!$N117,NGHIEPVUKT!O117,0)</f>
        <v>0</v>
      </c>
      <c r="J122" s="130">
        <f>IF($F$6=NGHIEPVUKT!$N117,NGHIEPVUKT!P117,0)</f>
        <v>0</v>
      </c>
      <c r="K122" s="130">
        <f>IF(G122+I122=0,0,$K$10+SUM($G$14:G122)-SUM($I$14:I122))</f>
        <v>0</v>
      </c>
      <c r="L122" s="130">
        <f>IF(H122+J122=0,0,$L$10+SUM($H$14:H122)-SUM($J$14:J122))</f>
        <v>0</v>
      </c>
      <c r="M122" s="154"/>
    </row>
    <row r="123" spans="1:13" hidden="1" x14ac:dyDescent="0.3">
      <c r="A123" s="130" t="str">
        <f>IF($E123="","",NGHIEPVUKT!D118)</f>
        <v/>
      </c>
      <c r="B123" s="130" t="str">
        <f>IF($E123="","",IF(NGHIEPVUKT!F118&lt;&gt;"",NGHIEPVUKT!F118,IF(NGHIEPVUKT!E118&lt;&gt;"",NGHIEPVUKT!E118,NGHIEPVUKT!G118)))</f>
        <v/>
      </c>
      <c r="C123" s="130" t="str">
        <f>IF($E123="","",NGHIEPVUKT!I118)</f>
        <v/>
      </c>
      <c r="D123" s="130" t="str">
        <f>IF($E123="","",NGHIEPVUKT!L118)</f>
        <v/>
      </c>
      <c r="E123" s="130" t="str">
        <f>IF($F$6=NGHIEPVUKT!M118,NGHIEPVUKT!N118,IF($F$6=NGHIEPVUKT!N118,NGHIEPVUKT!M118,""))</f>
        <v/>
      </c>
      <c r="F123" s="130">
        <f t="shared" si="1"/>
        <v>0</v>
      </c>
      <c r="G123" s="130">
        <f>IF($F$6=NGHIEPVUKT!$M118,NGHIEPVUKT!O118,0)</f>
        <v>0</v>
      </c>
      <c r="H123" s="130">
        <f>IF($F$6=NGHIEPVUKT!$M118,NGHIEPVUKT!P118,0)</f>
        <v>0</v>
      </c>
      <c r="I123" s="130">
        <f>IF($F$6=NGHIEPVUKT!$N118,NGHIEPVUKT!O118,0)</f>
        <v>0</v>
      </c>
      <c r="J123" s="130">
        <f>IF($F$6=NGHIEPVUKT!$N118,NGHIEPVUKT!P118,0)</f>
        <v>0</v>
      </c>
      <c r="K123" s="130">
        <f>IF(G123+I123=0,0,$K$10+SUM($G$14:G123)-SUM($I$14:I123))</f>
        <v>0</v>
      </c>
      <c r="L123" s="130">
        <f>IF(H123+J123=0,0,$L$10+SUM($H$14:H123)-SUM($J$14:J123))</f>
        <v>0</v>
      </c>
      <c r="M123" s="154"/>
    </row>
    <row r="124" spans="1:13" hidden="1" x14ac:dyDescent="0.3">
      <c r="A124" s="130" t="str">
        <f>IF($E124="","",NGHIEPVUKT!D119)</f>
        <v/>
      </c>
      <c r="B124" s="130" t="str">
        <f>IF($E124="","",IF(NGHIEPVUKT!F119&lt;&gt;"",NGHIEPVUKT!F119,IF(NGHIEPVUKT!E119&lt;&gt;"",NGHIEPVUKT!E119,NGHIEPVUKT!G119)))</f>
        <v/>
      </c>
      <c r="C124" s="130" t="str">
        <f>IF($E124="","",NGHIEPVUKT!I119)</f>
        <v/>
      </c>
      <c r="D124" s="130" t="str">
        <f>IF($E124="","",NGHIEPVUKT!L119)</f>
        <v/>
      </c>
      <c r="E124" s="130" t="str">
        <f>IF($F$6=NGHIEPVUKT!M119,NGHIEPVUKT!N119,IF($F$6=NGHIEPVUKT!N119,NGHIEPVUKT!M119,""))</f>
        <v/>
      </c>
      <c r="F124" s="130">
        <f t="shared" si="1"/>
        <v>0</v>
      </c>
      <c r="G124" s="130">
        <f>IF($F$6=NGHIEPVUKT!$M119,NGHIEPVUKT!O119,0)</f>
        <v>0</v>
      </c>
      <c r="H124" s="130">
        <f>IF($F$6=NGHIEPVUKT!$M119,NGHIEPVUKT!P119,0)</f>
        <v>0</v>
      </c>
      <c r="I124" s="130">
        <f>IF($F$6=NGHIEPVUKT!$N119,NGHIEPVUKT!O119,0)</f>
        <v>0</v>
      </c>
      <c r="J124" s="130">
        <f>IF($F$6=NGHIEPVUKT!$N119,NGHIEPVUKT!P119,0)</f>
        <v>0</v>
      </c>
      <c r="K124" s="130">
        <f>IF(G124+I124=0,0,$K$10+SUM($G$14:G124)-SUM($I$14:I124))</f>
        <v>0</v>
      </c>
      <c r="L124" s="130">
        <f>IF(H124+J124=0,0,$L$10+SUM($H$14:H124)-SUM($J$14:J124))</f>
        <v>0</v>
      </c>
      <c r="M124" s="154"/>
    </row>
    <row r="125" spans="1:13" hidden="1" x14ac:dyDescent="0.3">
      <c r="A125" s="130" t="str">
        <f>IF($E125="","",NGHIEPVUKT!D120)</f>
        <v/>
      </c>
      <c r="B125" s="130" t="str">
        <f>IF($E125="","",IF(NGHIEPVUKT!F120&lt;&gt;"",NGHIEPVUKT!F120,IF(NGHIEPVUKT!E120&lt;&gt;"",NGHIEPVUKT!E120,NGHIEPVUKT!G120)))</f>
        <v/>
      </c>
      <c r="C125" s="130" t="str">
        <f>IF($E125="","",NGHIEPVUKT!I120)</f>
        <v/>
      </c>
      <c r="D125" s="130" t="str">
        <f>IF($E125="","",NGHIEPVUKT!L120)</f>
        <v/>
      </c>
      <c r="E125" s="130" t="str">
        <f>IF($F$6=NGHIEPVUKT!M120,NGHIEPVUKT!N120,IF($F$6=NGHIEPVUKT!N120,NGHIEPVUKT!M120,""))</f>
        <v/>
      </c>
      <c r="F125" s="130">
        <f t="shared" si="1"/>
        <v>0</v>
      </c>
      <c r="G125" s="130">
        <f>IF($F$6=NGHIEPVUKT!$M120,NGHIEPVUKT!O120,0)</f>
        <v>0</v>
      </c>
      <c r="H125" s="130">
        <f>IF($F$6=NGHIEPVUKT!$M120,NGHIEPVUKT!P120,0)</f>
        <v>0</v>
      </c>
      <c r="I125" s="130">
        <f>IF($F$6=NGHIEPVUKT!$N120,NGHIEPVUKT!O120,0)</f>
        <v>0</v>
      </c>
      <c r="J125" s="130">
        <f>IF($F$6=NGHIEPVUKT!$N120,NGHIEPVUKT!P120,0)</f>
        <v>0</v>
      </c>
      <c r="K125" s="130">
        <f>IF(G125+I125=0,0,$K$10+SUM($G$14:G125)-SUM($I$14:I125))</f>
        <v>0</v>
      </c>
      <c r="L125" s="130">
        <f>IF(H125+J125=0,0,$L$10+SUM($H$14:H125)-SUM($J$14:J125))</f>
        <v>0</v>
      </c>
      <c r="M125" s="154"/>
    </row>
    <row r="126" spans="1:13" hidden="1" x14ac:dyDescent="0.3">
      <c r="A126" s="130" t="str">
        <f>IF($E126="","",NGHIEPVUKT!D121)</f>
        <v/>
      </c>
      <c r="B126" s="130" t="str">
        <f>IF($E126="","",IF(NGHIEPVUKT!F121&lt;&gt;"",NGHIEPVUKT!F121,IF(NGHIEPVUKT!E121&lt;&gt;"",NGHIEPVUKT!E121,NGHIEPVUKT!G121)))</f>
        <v/>
      </c>
      <c r="C126" s="130" t="str">
        <f>IF($E126="","",NGHIEPVUKT!I121)</f>
        <v/>
      </c>
      <c r="D126" s="130" t="str">
        <f>IF($E126="","",NGHIEPVUKT!L121)</f>
        <v/>
      </c>
      <c r="E126" s="130" t="str">
        <f>IF($F$6=NGHIEPVUKT!M121,NGHIEPVUKT!N121,IF($F$6=NGHIEPVUKT!N121,NGHIEPVUKT!M121,""))</f>
        <v/>
      </c>
      <c r="F126" s="130">
        <f t="shared" si="1"/>
        <v>0</v>
      </c>
      <c r="G126" s="130">
        <f>IF($F$6=NGHIEPVUKT!$M121,NGHIEPVUKT!O121,0)</f>
        <v>0</v>
      </c>
      <c r="H126" s="130">
        <f>IF($F$6=NGHIEPVUKT!$M121,NGHIEPVUKT!P121,0)</f>
        <v>0</v>
      </c>
      <c r="I126" s="130">
        <f>IF($F$6=NGHIEPVUKT!$N121,NGHIEPVUKT!O121,0)</f>
        <v>0</v>
      </c>
      <c r="J126" s="130">
        <f>IF($F$6=NGHIEPVUKT!$N121,NGHIEPVUKT!P121,0)</f>
        <v>0</v>
      </c>
      <c r="K126" s="130">
        <f>IF(G126+I126=0,0,$K$10+SUM($G$14:G126)-SUM($I$14:I126))</f>
        <v>0</v>
      </c>
      <c r="L126" s="130">
        <f>IF(H126+J126=0,0,$L$10+SUM($H$14:H126)-SUM($J$14:J126))</f>
        <v>0</v>
      </c>
      <c r="M126" s="154"/>
    </row>
    <row r="127" spans="1:13" hidden="1" x14ac:dyDescent="0.3">
      <c r="A127" s="130" t="str">
        <f>IF($E127="","",NGHIEPVUKT!D122)</f>
        <v/>
      </c>
      <c r="B127" s="130" t="str">
        <f>IF($E127="","",IF(NGHIEPVUKT!F122&lt;&gt;"",NGHIEPVUKT!F122,IF(NGHIEPVUKT!E122&lt;&gt;"",NGHIEPVUKT!E122,NGHIEPVUKT!G122)))</f>
        <v/>
      </c>
      <c r="C127" s="130" t="str">
        <f>IF($E127="","",NGHIEPVUKT!I122)</f>
        <v/>
      </c>
      <c r="D127" s="130" t="str">
        <f>IF($E127="","",NGHIEPVUKT!L122)</f>
        <v/>
      </c>
      <c r="E127" s="130" t="str">
        <f>IF($F$6=NGHIEPVUKT!M122,NGHIEPVUKT!N122,IF($F$6=NGHIEPVUKT!N122,NGHIEPVUKT!M122,""))</f>
        <v/>
      </c>
      <c r="F127" s="130">
        <f t="shared" si="1"/>
        <v>0</v>
      </c>
      <c r="G127" s="130">
        <f>IF($F$6=NGHIEPVUKT!$M122,NGHIEPVUKT!O122,0)</f>
        <v>0</v>
      </c>
      <c r="H127" s="130">
        <f>IF($F$6=NGHIEPVUKT!$M122,NGHIEPVUKT!P122,0)</f>
        <v>0</v>
      </c>
      <c r="I127" s="130">
        <f>IF($F$6=NGHIEPVUKT!$N122,NGHIEPVUKT!O122,0)</f>
        <v>0</v>
      </c>
      <c r="J127" s="130">
        <f>IF($F$6=NGHIEPVUKT!$N122,NGHIEPVUKT!P122,0)</f>
        <v>0</v>
      </c>
      <c r="K127" s="130">
        <f>IF(G127+I127=0,0,$K$10+SUM($G$14:G127)-SUM($I$14:I127))</f>
        <v>0</v>
      </c>
      <c r="L127" s="130">
        <f>IF(H127+J127=0,0,$L$10+SUM($H$14:H127)-SUM($J$14:J127))</f>
        <v>0</v>
      </c>
      <c r="M127" s="154"/>
    </row>
    <row r="128" spans="1:13" hidden="1" x14ac:dyDescent="0.3">
      <c r="A128" s="130" t="str">
        <f>IF($E128="","",NGHIEPVUKT!D123)</f>
        <v/>
      </c>
      <c r="B128" s="130" t="str">
        <f>IF($E128="","",IF(NGHIEPVUKT!F123&lt;&gt;"",NGHIEPVUKT!F123,IF(NGHIEPVUKT!E123&lt;&gt;"",NGHIEPVUKT!E123,NGHIEPVUKT!G123)))</f>
        <v/>
      </c>
      <c r="C128" s="130" t="str">
        <f>IF($E128="","",NGHIEPVUKT!I123)</f>
        <v/>
      </c>
      <c r="D128" s="130" t="str">
        <f>IF($E128="","",NGHIEPVUKT!L123)</f>
        <v/>
      </c>
      <c r="E128" s="130" t="str">
        <f>IF($F$6=NGHIEPVUKT!M123,NGHIEPVUKT!N123,IF($F$6=NGHIEPVUKT!N123,NGHIEPVUKT!M123,""))</f>
        <v/>
      </c>
      <c r="F128" s="130">
        <f t="shared" si="1"/>
        <v>0</v>
      </c>
      <c r="G128" s="130">
        <f>IF($F$6=NGHIEPVUKT!$M123,NGHIEPVUKT!O123,0)</f>
        <v>0</v>
      </c>
      <c r="H128" s="130">
        <f>IF($F$6=NGHIEPVUKT!$M123,NGHIEPVUKT!P123,0)</f>
        <v>0</v>
      </c>
      <c r="I128" s="130">
        <f>IF($F$6=NGHIEPVUKT!$N123,NGHIEPVUKT!O123,0)</f>
        <v>0</v>
      </c>
      <c r="J128" s="130">
        <f>IF($F$6=NGHIEPVUKT!$N123,NGHIEPVUKT!P123,0)</f>
        <v>0</v>
      </c>
      <c r="K128" s="130">
        <f>IF(G128+I128=0,0,$K$10+SUM($G$14:G128)-SUM($I$14:I128))</f>
        <v>0</v>
      </c>
      <c r="L128" s="130">
        <f>IF(H128+J128=0,0,$L$10+SUM($H$14:H128)-SUM($J$14:J128))</f>
        <v>0</v>
      </c>
      <c r="M128" s="154"/>
    </row>
    <row r="129" spans="1:13" hidden="1" x14ac:dyDescent="0.3">
      <c r="A129" s="130" t="str">
        <f>IF($E129="","",NGHIEPVUKT!D124)</f>
        <v/>
      </c>
      <c r="B129" s="130" t="str">
        <f>IF($E129="","",IF(NGHIEPVUKT!F124&lt;&gt;"",NGHIEPVUKT!F124,IF(NGHIEPVUKT!E124&lt;&gt;"",NGHIEPVUKT!E124,NGHIEPVUKT!G124)))</f>
        <v/>
      </c>
      <c r="C129" s="130" t="str">
        <f>IF($E129="","",NGHIEPVUKT!I124)</f>
        <v/>
      </c>
      <c r="D129" s="130" t="str">
        <f>IF($E129="","",NGHIEPVUKT!L124)</f>
        <v/>
      </c>
      <c r="E129" s="130" t="str">
        <f>IF($F$6=NGHIEPVUKT!M124,NGHIEPVUKT!N124,IF($F$6=NGHIEPVUKT!N124,NGHIEPVUKT!M124,""))</f>
        <v/>
      </c>
      <c r="F129" s="130">
        <f t="shared" si="1"/>
        <v>0</v>
      </c>
      <c r="G129" s="130">
        <f>IF($F$6=NGHIEPVUKT!$M124,NGHIEPVUKT!O124,0)</f>
        <v>0</v>
      </c>
      <c r="H129" s="130">
        <f>IF($F$6=NGHIEPVUKT!$M124,NGHIEPVUKT!P124,0)</f>
        <v>0</v>
      </c>
      <c r="I129" s="130">
        <f>IF($F$6=NGHIEPVUKT!$N124,NGHIEPVUKT!O124,0)</f>
        <v>0</v>
      </c>
      <c r="J129" s="130">
        <f>IF($F$6=NGHIEPVUKT!$N124,NGHIEPVUKT!P124,0)</f>
        <v>0</v>
      </c>
      <c r="K129" s="130">
        <f>IF(G129+I129=0,0,$K$10+SUM($G$14:G129)-SUM($I$14:I129))</f>
        <v>0</v>
      </c>
      <c r="L129" s="130">
        <f>IF(H129+J129=0,0,$L$10+SUM($H$14:H129)-SUM($J$14:J129))</f>
        <v>0</v>
      </c>
      <c r="M129" s="154"/>
    </row>
    <row r="130" spans="1:13" hidden="1" x14ac:dyDescent="0.3">
      <c r="A130" s="130" t="str">
        <f>IF($E130="","",NGHIEPVUKT!D125)</f>
        <v/>
      </c>
      <c r="B130" s="130" t="str">
        <f>IF($E130="","",IF(NGHIEPVUKT!F125&lt;&gt;"",NGHIEPVUKT!F125,IF(NGHIEPVUKT!E125&lt;&gt;"",NGHIEPVUKT!E125,NGHIEPVUKT!G125)))</f>
        <v/>
      </c>
      <c r="C130" s="130" t="str">
        <f>IF($E130="","",NGHIEPVUKT!I125)</f>
        <v/>
      </c>
      <c r="D130" s="130" t="str">
        <f>IF($E130="","",NGHIEPVUKT!L125)</f>
        <v/>
      </c>
      <c r="E130" s="130" t="str">
        <f>IF($F$6=NGHIEPVUKT!M125,NGHIEPVUKT!N125,IF($F$6=NGHIEPVUKT!N125,NGHIEPVUKT!M125,""))</f>
        <v/>
      </c>
      <c r="F130" s="130">
        <f t="shared" si="1"/>
        <v>0</v>
      </c>
      <c r="G130" s="130">
        <f>IF($F$6=NGHIEPVUKT!$M125,NGHIEPVUKT!O125,0)</f>
        <v>0</v>
      </c>
      <c r="H130" s="130">
        <f>IF($F$6=NGHIEPVUKT!$M125,NGHIEPVUKT!P125,0)</f>
        <v>0</v>
      </c>
      <c r="I130" s="130">
        <f>IF($F$6=NGHIEPVUKT!$N125,NGHIEPVUKT!O125,0)</f>
        <v>0</v>
      </c>
      <c r="J130" s="130">
        <f>IF($F$6=NGHIEPVUKT!$N125,NGHIEPVUKT!P125,0)</f>
        <v>0</v>
      </c>
      <c r="K130" s="130">
        <f>IF(G130+I130=0,0,$K$10+SUM($G$14:G130)-SUM($I$14:I130))</f>
        <v>0</v>
      </c>
      <c r="L130" s="130">
        <f>IF(H130+J130=0,0,$L$10+SUM($H$14:H130)-SUM($J$14:J130))</f>
        <v>0</v>
      </c>
      <c r="M130" s="154"/>
    </row>
    <row r="131" spans="1:13" hidden="1" x14ac:dyDescent="0.3">
      <c r="A131" s="130" t="str">
        <f>IF($E131="","",NGHIEPVUKT!D126)</f>
        <v/>
      </c>
      <c r="B131" s="130" t="str">
        <f>IF($E131="","",IF(NGHIEPVUKT!F126&lt;&gt;"",NGHIEPVUKT!F126,IF(NGHIEPVUKT!E126&lt;&gt;"",NGHIEPVUKT!E126,NGHIEPVUKT!G126)))</f>
        <v/>
      </c>
      <c r="C131" s="130" t="str">
        <f>IF($E131="","",NGHIEPVUKT!I126)</f>
        <v/>
      </c>
      <c r="D131" s="130" t="str">
        <f>IF($E131="","",NGHIEPVUKT!L126)</f>
        <v/>
      </c>
      <c r="E131" s="130" t="str">
        <f>IF($F$6=NGHIEPVUKT!M126,NGHIEPVUKT!N126,IF($F$6=NGHIEPVUKT!N126,NGHIEPVUKT!M126,""))</f>
        <v/>
      </c>
      <c r="F131" s="130">
        <f t="shared" si="1"/>
        <v>0</v>
      </c>
      <c r="G131" s="130">
        <f>IF($F$6=NGHIEPVUKT!$M126,NGHIEPVUKT!O126,0)</f>
        <v>0</v>
      </c>
      <c r="H131" s="130">
        <f>IF($F$6=NGHIEPVUKT!$M126,NGHIEPVUKT!P126,0)</f>
        <v>0</v>
      </c>
      <c r="I131" s="130">
        <f>IF($F$6=NGHIEPVUKT!$N126,NGHIEPVUKT!O126,0)</f>
        <v>0</v>
      </c>
      <c r="J131" s="130">
        <f>IF($F$6=NGHIEPVUKT!$N126,NGHIEPVUKT!P126,0)</f>
        <v>0</v>
      </c>
      <c r="K131" s="130">
        <f>IF(G131+I131=0,0,$K$10+SUM($G$14:G131)-SUM($I$14:I131))</f>
        <v>0</v>
      </c>
      <c r="L131" s="130">
        <f>IF(H131+J131=0,0,$L$10+SUM($H$14:H131)-SUM($J$14:J131))</f>
        <v>0</v>
      </c>
      <c r="M131" s="154"/>
    </row>
    <row r="132" spans="1:13" hidden="1" x14ac:dyDescent="0.3">
      <c r="A132" s="130" t="str">
        <f>IF($E132="","",NGHIEPVUKT!D127)</f>
        <v/>
      </c>
      <c r="B132" s="130" t="str">
        <f>IF($E132="","",IF(NGHIEPVUKT!F127&lt;&gt;"",NGHIEPVUKT!F127,IF(NGHIEPVUKT!E127&lt;&gt;"",NGHIEPVUKT!E127,NGHIEPVUKT!G127)))</f>
        <v/>
      </c>
      <c r="C132" s="130" t="str">
        <f>IF($E132="","",NGHIEPVUKT!I127)</f>
        <v/>
      </c>
      <c r="D132" s="130" t="str">
        <f>IF($E132="","",NGHIEPVUKT!L127)</f>
        <v/>
      </c>
      <c r="E132" s="130" t="str">
        <f>IF($F$6=NGHIEPVUKT!M127,NGHIEPVUKT!N127,IF($F$6=NGHIEPVUKT!N127,NGHIEPVUKT!M127,""))</f>
        <v/>
      </c>
      <c r="F132" s="130">
        <f t="shared" si="1"/>
        <v>0</v>
      </c>
      <c r="G132" s="130">
        <f>IF($F$6=NGHIEPVUKT!$M127,NGHIEPVUKT!O127,0)</f>
        <v>0</v>
      </c>
      <c r="H132" s="130">
        <f>IF($F$6=NGHIEPVUKT!$M127,NGHIEPVUKT!P127,0)</f>
        <v>0</v>
      </c>
      <c r="I132" s="130">
        <f>IF($F$6=NGHIEPVUKT!$N127,NGHIEPVUKT!O127,0)</f>
        <v>0</v>
      </c>
      <c r="J132" s="130">
        <f>IF($F$6=NGHIEPVUKT!$N127,NGHIEPVUKT!P127,0)</f>
        <v>0</v>
      </c>
      <c r="K132" s="130">
        <f>IF(G132+I132=0,0,$K$10+SUM($G$14:G132)-SUM($I$14:I132))</f>
        <v>0</v>
      </c>
      <c r="L132" s="130">
        <f>IF(H132+J132=0,0,$L$10+SUM($H$14:H132)-SUM($J$14:J132))</f>
        <v>0</v>
      </c>
      <c r="M132" s="154"/>
    </row>
    <row r="133" spans="1:13" hidden="1" x14ac:dyDescent="0.3">
      <c r="A133" s="130" t="str">
        <f>IF($E133="","",NGHIEPVUKT!D128)</f>
        <v/>
      </c>
      <c r="B133" s="130" t="str">
        <f>IF($E133="","",IF(NGHIEPVUKT!F128&lt;&gt;"",NGHIEPVUKT!F128,IF(NGHIEPVUKT!E128&lt;&gt;"",NGHIEPVUKT!E128,NGHIEPVUKT!G128)))</f>
        <v/>
      </c>
      <c r="C133" s="130" t="str">
        <f>IF($E133="","",NGHIEPVUKT!I128)</f>
        <v/>
      </c>
      <c r="D133" s="130" t="str">
        <f>IF($E133="","",NGHIEPVUKT!L128)</f>
        <v/>
      </c>
      <c r="E133" s="130" t="str">
        <f>IF($F$6=NGHIEPVUKT!M128,NGHIEPVUKT!N128,IF($F$6=NGHIEPVUKT!N128,NGHIEPVUKT!M128,""))</f>
        <v/>
      </c>
      <c r="F133" s="130">
        <f t="shared" si="1"/>
        <v>0</v>
      </c>
      <c r="G133" s="130">
        <f>IF($F$6=NGHIEPVUKT!$M128,NGHIEPVUKT!O128,0)</f>
        <v>0</v>
      </c>
      <c r="H133" s="130">
        <f>IF($F$6=NGHIEPVUKT!$M128,NGHIEPVUKT!P128,0)</f>
        <v>0</v>
      </c>
      <c r="I133" s="130">
        <f>IF($F$6=NGHIEPVUKT!$N128,NGHIEPVUKT!O128,0)</f>
        <v>0</v>
      </c>
      <c r="J133" s="130">
        <f>IF($F$6=NGHIEPVUKT!$N128,NGHIEPVUKT!P128,0)</f>
        <v>0</v>
      </c>
      <c r="K133" s="130">
        <f>IF(G133+I133=0,0,$K$10+SUM($G$14:G133)-SUM($I$14:I133))</f>
        <v>0</v>
      </c>
      <c r="L133" s="130">
        <f>IF(H133+J133=0,0,$L$10+SUM($H$14:H133)-SUM($J$14:J133))</f>
        <v>0</v>
      </c>
      <c r="M133" s="154"/>
    </row>
    <row r="134" spans="1:13" hidden="1" x14ac:dyDescent="0.3">
      <c r="A134" s="130" t="str">
        <f>IF($E134="","",NGHIEPVUKT!D129)</f>
        <v/>
      </c>
      <c r="B134" s="130" t="str">
        <f>IF($E134="","",IF(NGHIEPVUKT!F129&lt;&gt;"",NGHIEPVUKT!F129,IF(NGHIEPVUKT!E129&lt;&gt;"",NGHIEPVUKT!E129,NGHIEPVUKT!G129)))</f>
        <v/>
      </c>
      <c r="C134" s="130" t="str">
        <f>IF($E134="","",NGHIEPVUKT!I129)</f>
        <v/>
      </c>
      <c r="D134" s="130" t="str">
        <f>IF($E134="","",NGHIEPVUKT!L129)</f>
        <v/>
      </c>
      <c r="E134" s="130" t="str">
        <f>IF($F$6=NGHIEPVUKT!M129,NGHIEPVUKT!N129,IF($F$6=NGHIEPVUKT!N129,NGHIEPVUKT!M129,""))</f>
        <v/>
      </c>
      <c r="F134" s="130">
        <f t="shared" si="1"/>
        <v>0</v>
      </c>
      <c r="G134" s="130">
        <f>IF($F$6=NGHIEPVUKT!$M129,NGHIEPVUKT!O129,0)</f>
        <v>0</v>
      </c>
      <c r="H134" s="130">
        <f>IF($F$6=NGHIEPVUKT!$M129,NGHIEPVUKT!P129,0)</f>
        <v>0</v>
      </c>
      <c r="I134" s="130">
        <f>IF($F$6=NGHIEPVUKT!$N129,NGHIEPVUKT!O129,0)</f>
        <v>0</v>
      </c>
      <c r="J134" s="130">
        <f>IF($F$6=NGHIEPVUKT!$N129,NGHIEPVUKT!P129,0)</f>
        <v>0</v>
      </c>
      <c r="K134" s="130">
        <f>IF(G134+I134=0,0,$K$10+SUM($G$14:G134)-SUM($I$14:I134))</f>
        <v>0</v>
      </c>
      <c r="L134" s="130">
        <f>IF(H134+J134=0,0,$L$10+SUM($H$14:H134)-SUM($J$14:J134))</f>
        <v>0</v>
      </c>
      <c r="M134" s="154"/>
    </row>
    <row r="135" spans="1:13" ht="15.6" x14ac:dyDescent="0.3">
      <c r="A135" s="213" t="s">
        <v>432</v>
      </c>
      <c r="B135" s="213"/>
      <c r="C135" s="213"/>
      <c r="D135" s="213" t="s">
        <v>433</v>
      </c>
      <c r="E135" s="213"/>
      <c r="F135" s="213"/>
      <c r="G135" s="213"/>
      <c r="H135" s="213"/>
      <c r="I135" s="213" t="s">
        <v>502</v>
      </c>
      <c r="J135" s="213"/>
      <c r="K135" s="213"/>
      <c r="L135" s="213"/>
    </row>
    <row r="136" spans="1:13" ht="15.6" x14ac:dyDescent="0.3">
      <c r="A136" s="213" t="s">
        <v>434</v>
      </c>
      <c r="B136" s="213" t="s">
        <v>503</v>
      </c>
      <c r="C136" s="213" t="s">
        <v>434</v>
      </c>
      <c r="D136" s="213" t="s">
        <v>434</v>
      </c>
      <c r="E136" s="213"/>
      <c r="F136" s="213"/>
      <c r="G136" s="213" t="s">
        <v>435</v>
      </c>
      <c r="H136" s="213"/>
      <c r="I136" s="213" t="s">
        <v>435</v>
      </c>
      <c r="J136" s="213"/>
      <c r="K136" s="213"/>
      <c r="L136" s="213"/>
    </row>
  </sheetData>
  <autoFilter ref="A13:O136" xr:uid="{0C0821E0-2A5B-4CD4-B239-1A901068BD74}">
    <filterColumn colId="3">
      <customFilters>
        <customFilter operator="notEqual" val=" "/>
      </customFilters>
    </filterColumn>
  </autoFilter>
  <mergeCells count="20">
    <mergeCell ref="G1:L1"/>
    <mergeCell ref="A5:M5"/>
    <mergeCell ref="A8:A9"/>
    <mergeCell ref="B8:C8"/>
    <mergeCell ref="D8:D9"/>
    <mergeCell ref="E8:E9"/>
    <mergeCell ref="F8:F9"/>
    <mergeCell ref="G8:H8"/>
    <mergeCell ref="I8:J8"/>
    <mergeCell ref="K8:L8"/>
    <mergeCell ref="A136:C136"/>
    <mergeCell ref="D136:H136"/>
    <mergeCell ref="I136:L136"/>
    <mergeCell ref="M8:M9"/>
    <mergeCell ref="A10:D10"/>
    <mergeCell ref="A11:D11"/>
    <mergeCell ref="A12:D12"/>
    <mergeCell ref="A135:C135"/>
    <mergeCell ref="D135:H135"/>
    <mergeCell ref="I135:L135"/>
  </mergeCells>
  <dataValidations count="1">
    <dataValidation type="list" allowBlank="1" showInputMessage="1" showErrorMessage="1" sqref="F6" xr:uid="{20AF0136-E3ED-40D4-B53E-46600CEFC6CA}">
      <formula1>$N$9:$N$17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5A447-4092-484F-84A6-779FC4622CF5}">
  <sheetPr>
    <tabColor theme="7" tint="0.59999389629810485"/>
  </sheetPr>
  <dimension ref="A1:Q39"/>
  <sheetViews>
    <sheetView tabSelected="1" workbookViewId="0">
      <selection activeCell="F6" sqref="F6"/>
    </sheetView>
  </sheetViews>
  <sheetFormatPr defaultRowHeight="14.4" x14ac:dyDescent="0.3"/>
  <cols>
    <col min="1" max="1" width="10.5546875" customWidth="1"/>
    <col min="2" max="2" width="60.33203125" customWidth="1"/>
    <col min="3" max="3" width="15.88671875" customWidth="1"/>
  </cols>
  <sheetData>
    <row r="1" spans="1:17" ht="15.6" x14ac:dyDescent="0.3">
      <c r="A1" s="1" t="s">
        <v>522</v>
      </c>
      <c r="B1" s="3"/>
      <c r="C1" s="173"/>
    </row>
    <row r="2" spans="1:17" ht="15.6" x14ac:dyDescent="0.3">
      <c r="A2" s="100" t="s">
        <v>523</v>
      </c>
      <c r="B2" s="3"/>
      <c r="C2" s="173"/>
    </row>
    <row r="3" spans="1:17" ht="15.6" x14ac:dyDescent="0.3">
      <c r="A3" s="1"/>
      <c r="B3" s="3"/>
      <c r="C3" s="173"/>
    </row>
    <row r="4" spans="1:17" ht="15.6" x14ac:dyDescent="0.3">
      <c r="A4" s="225" t="s">
        <v>524</v>
      </c>
      <c r="B4" s="202"/>
      <c r="C4" s="202"/>
    </row>
    <row r="5" spans="1:17" ht="15.6" x14ac:dyDescent="0.3">
      <c r="A5" s="3"/>
      <c r="B5" s="3"/>
      <c r="C5" s="173"/>
    </row>
    <row r="6" spans="1:17" ht="15.6" x14ac:dyDescent="0.3">
      <c r="A6" s="1" t="s">
        <v>582</v>
      </c>
      <c r="B6" s="3"/>
      <c r="C6" s="173"/>
    </row>
    <row r="8" spans="1:17" ht="16.2" x14ac:dyDescent="0.3">
      <c r="A8" s="174" t="s">
        <v>525</v>
      </c>
    </row>
    <row r="9" spans="1:17" ht="16.2" x14ac:dyDescent="0.3">
      <c r="A9" s="174" t="s">
        <v>526</v>
      </c>
    </row>
    <row r="11" spans="1:17" ht="31.2" x14ac:dyDescent="0.3">
      <c r="A11" s="175" t="s">
        <v>527</v>
      </c>
      <c r="B11" s="176" t="s">
        <v>609</v>
      </c>
      <c r="C11" s="177" t="s">
        <v>528</v>
      </c>
      <c r="G11" s="226" t="s">
        <v>529</v>
      </c>
      <c r="H11" s="226"/>
      <c r="I11" s="226"/>
      <c r="J11" s="226"/>
      <c r="K11" s="226"/>
      <c r="L11" s="226"/>
      <c r="M11" s="226"/>
      <c r="N11" s="226"/>
      <c r="O11" s="226"/>
      <c r="P11" s="226"/>
      <c r="Q11" s="226"/>
    </row>
    <row r="12" spans="1:17" ht="15.6" x14ac:dyDescent="0.3">
      <c r="A12" s="3"/>
      <c r="B12" s="3"/>
      <c r="C12" s="173"/>
    </row>
    <row r="13" spans="1:17" ht="15.6" x14ac:dyDescent="0.3">
      <c r="A13" s="178" t="s">
        <v>530</v>
      </c>
      <c r="B13" s="179" t="s">
        <v>531</v>
      </c>
      <c r="C13" s="180" t="s">
        <v>532</v>
      </c>
    </row>
    <row r="14" spans="1:17" ht="46.8" x14ac:dyDescent="0.3">
      <c r="A14" s="73" t="s">
        <v>557</v>
      </c>
      <c r="B14" s="181" t="s">
        <v>556</v>
      </c>
      <c r="C14" s="182">
        <v>0.2</v>
      </c>
    </row>
    <row r="15" spans="1:17" ht="15.6" x14ac:dyDescent="0.3">
      <c r="A15" s="183" t="s">
        <v>533</v>
      </c>
      <c r="B15" s="76" t="s">
        <v>558</v>
      </c>
      <c r="C15" s="184">
        <v>0.1</v>
      </c>
    </row>
    <row r="16" spans="1:17" ht="15.6" x14ac:dyDescent="0.3">
      <c r="A16" s="183" t="s">
        <v>485</v>
      </c>
      <c r="B16" s="76" t="s">
        <v>559</v>
      </c>
      <c r="C16" s="184">
        <v>0.1</v>
      </c>
    </row>
    <row r="17" spans="1:3" ht="15.6" x14ac:dyDescent="0.3">
      <c r="A17" s="183" t="s">
        <v>486</v>
      </c>
      <c r="B17" s="76" t="s">
        <v>560</v>
      </c>
      <c r="C17" s="184">
        <v>0.1</v>
      </c>
    </row>
    <row r="18" spans="1:3" ht="15.6" x14ac:dyDescent="0.3">
      <c r="A18" s="186" t="s">
        <v>534</v>
      </c>
      <c r="B18" s="76" t="s">
        <v>561</v>
      </c>
      <c r="C18" s="184">
        <v>0.1</v>
      </c>
    </row>
    <row r="19" spans="1:3" ht="15.6" x14ac:dyDescent="0.3">
      <c r="A19" s="186" t="s">
        <v>535</v>
      </c>
      <c r="B19" s="76" t="s">
        <v>562</v>
      </c>
      <c r="C19" s="184">
        <v>0.1</v>
      </c>
    </row>
    <row r="20" spans="1:3" ht="15.6" x14ac:dyDescent="0.3">
      <c r="A20" s="186" t="s">
        <v>536</v>
      </c>
      <c r="B20" s="76" t="s">
        <v>563</v>
      </c>
      <c r="C20" s="184">
        <v>0.1</v>
      </c>
    </row>
    <row r="21" spans="1:3" ht="15.6" x14ac:dyDescent="0.3">
      <c r="A21" s="186" t="s">
        <v>537</v>
      </c>
      <c r="B21" s="76" t="s">
        <v>564</v>
      </c>
      <c r="C21" s="184">
        <v>0.1</v>
      </c>
    </row>
    <row r="22" spans="1:3" ht="15.6" x14ac:dyDescent="0.3">
      <c r="A22" s="186" t="s">
        <v>538</v>
      </c>
      <c r="B22" s="76" t="s">
        <v>565</v>
      </c>
      <c r="C22" s="184">
        <v>0.1</v>
      </c>
    </row>
    <row r="23" spans="1:3" ht="15.6" x14ac:dyDescent="0.3">
      <c r="A23" s="186" t="s">
        <v>539</v>
      </c>
      <c r="B23" s="76" t="s">
        <v>566</v>
      </c>
      <c r="C23" s="184">
        <v>0.1</v>
      </c>
    </row>
    <row r="24" spans="1:3" ht="15.6" x14ac:dyDescent="0.3">
      <c r="A24" s="186" t="s">
        <v>540</v>
      </c>
      <c r="B24" s="76" t="s">
        <v>567</v>
      </c>
      <c r="C24" s="184">
        <v>0.1</v>
      </c>
    </row>
    <row r="25" spans="1:3" ht="15.6" x14ac:dyDescent="0.3">
      <c r="A25" s="186" t="s">
        <v>541</v>
      </c>
      <c r="B25" s="76" t="s">
        <v>568</v>
      </c>
      <c r="C25" s="184">
        <v>0.1</v>
      </c>
    </row>
    <row r="26" spans="1:3" ht="15.6" x14ac:dyDescent="0.3">
      <c r="A26" s="186" t="s">
        <v>544</v>
      </c>
      <c r="B26" s="76" t="s">
        <v>569</v>
      </c>
      <c r="C26" s="184">
        <v>0.1</v>
      </c>
    </row>
    <row r="27" spans="1:3" ht="46.8" x14ac:dyDescent="0.3">
      <c r="A27" s="188" t="s">
        <v>545</v>
      </c>
      <c r="B27" s="76" t="s">
        <v>570</v>
      </c>
      <c r="C27" s="185">
        <v>0.2</v>
      </c>
    </row>
    <row r="28" spans="1:3" ht="15.6" x14ac:dyDescent="0.3">
      <c r="A28" s="186" t="s">
        <v>546</v>
      </c>
      <c r="B28" s="76" t="s">
        <v>571</v>
      </c>
      <c r="C28" s="184">
        <v>0.1</v>
      </c>
    </row>
    <row r="29" spans="1:3" ht="15.6" x14ac:dyDescent="0.3">
      <c r="A29" s="186" t="s">
        <v>547</v>
      </c>
      <c r="B29" s="76" t="s">
        <v>572</v>
      </c>
      <c r="C29" s="184">
        <v>0.1</v>
      </c>
    </row>
    <row r="30" spans="1:3" ht="31.2" x14ac:dyDescent="0.3">
      <c r="A30" s="186" t="s">
        <v>548</v>
      </c>
      <c r="B30" s="76" t="s">
        <v>573</v>
      </c>
      <c r="C30" s="185">
        <v>0.2</v>
      </c>
    </row>
    <row r="31" spans="1:3" ht="15.6" x14ac:dyDescent="0.3">
      <c r="A31" s="186" t="s">
        <v>549</v>
      </c>
      <c r="B31" s="76" t="s">
        <v>574</v>
      </c>
      <c r="C31" s="184">
        <v>0.1</v>
      </c>
    </row>
    <row r="32" spans="1:3" ht="15.6" x14ac:dyDescent="0.3">
      <c r="A32" s="186" t="s">
        <v>550</v>
      </c>
      <c r="B32" s="76" t="s">
        <v>575</v>
      </c>
      <c r="C32" s="184">
        <v>0.1</v>
      </c>
    </row>
    <row r="33" spans="1:3" ht="15.6" x14ac:dyDescent="0.3">
      <c r="A33" s="186" t="s">
        <v>551</v>
      </c>
      <c r="B33" s="76" t="s">
        <v>576</v>
      </c>
      <c r="C33" s="184">
        <v>0.1</v>
      </c>
    </row>
    <row r="34" spans="1:3" ht="15.6" x14ac:dyDescent="0.3">
      <c r="A34" s="186" t="s">
        <v>552</v>
      </c>
      <c r="B34" s="76" t="s">
        <v>577</v>
      </c>
      <c r="C34" s="184">
        <v>0.1</v>
      </c>
    </row>
    <row r="35" spans="1:3" ht="15.6" x14ac:dyDescent="0.3">
      <c r="A35" s="186" t="s">
        <v>553</v>
      </c>
      <c r="B35" s="76" t="s">
        <v>578</v>
      </c>
      <c r="C35" s="184">
        <v>0.1</v>
      </c>
    </row>
    <row r="36" spans="1:3" ht="15.6" x14ac:dyDescent="0.3">
      <c r="A36" s="186" t="s">
        <v>554</v>
      </c>
      <c r="B36" s="76" t="s">
        <v>579</v>
      </c>
      <c r="C36" s="185">
        <v>0.2</v>
      </c>
    </row>
    <row r="37" spans="1:3" ht="15.6" x14ac:dyDescent="0.3">
      <c r="A37" s="186" t="s">
        <v>555</v>
      </c>
      <c r="B37" s="76" t="s">
        <v>580</v>
      </c>
      <c r="C37" s="185">
        <v>0.2</v>
      </c>
    </row>
    <row r="38" spans="1:3" ht="15.6" x14ac:dyDescent="0.3">
      <c r="A38" s="186"/>
      <c r="B38" s="76" t="s">
        <v>542</v>
      </c>
      <c r="C38" s="184">
        <v>0.1</v>
      </c>
    </row>
    <row r="39" spans="1:3" ht="15.6" x14ac:dyDescent="0.3">
      <c r="A39" s="227" t="s">
        <v>543</v>
      </c>
      <c r="B39" s="228"/>
      <c r="C39" s="187">
        <f>SUM(C14:C38)</f>
        <v>3.0000000000000013</v>
      </c>
    </row>
  </sheetData>
  <mergeCells count="3">
    <mergeCell ref="A4:C4"/>
    <mergeCell ref="G11:Q11"/>
    <mergeCell ref="A39:B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ĐỊNH KHOẢN</vt:lpstr>
      <vt:lpstr>PHIẾU NHẬP KHO</vt:lpstr>
      <vt:lpstr>PHIẾU CHI</vt:lpstr>
      <vt:lpstr>NGHIEPVUKT</vt:lpstr>
      <vt:lpstr>BDMTK</vt:lpstr>
      <vt:lpstr>SO CHI TIET HTK</vt:lpstr>
      <vt:lpstr>THANG ĐIỂM YÊU CẦU 4</vt:lpstr>
      <vt:lpstr>BDMTK</vt:lpstr>
      <vt:lpstr>SLPS</vt:lpstr>
      <vt:lpstr>STPS</vt:lpstr>
      <vt:lpstr>TKCO</vt:lpstr>
      <vt:lpstr>TKNO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MTUYEN</dc:creator>
  <cp:lastModifiedBy>Phạm Thị Mộng Tuyền - Khoa Kế toán - Kiểm toán</cp:lastModifiedBy>
  <dcterms:created xsi:type="dcterms:W3CDTF">2021-04-21T07:42:48Z</dcterms:created>
  <dcterms:modified xsi:type="dcterms:W3CDTF">2023-11-24T07:05:37Z</dcterms:modified>
</cp:coreProperties>
</file>