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KT_THUC HANH KTTC1\DE THI CK\DAP AN THI CK_TH KTTC 1_HK231\"/>
    </mc:Choice>
  </mc:AlternateContent>
  <xr:revisionPtr revIDLastSave="0" documentId="13_ncr:1_{AFD17F5B-7E06-483A-9E44-7568B991EB63}" xr6:coauthVersionLast="47" xr6:coauthVersionMax="47" xr10:uidLastSave="{00000000-0000-0000-0000-000000000000}"/>
  <bookViews>
    <workbookView xWindow="-108" yWindow="-108" windowWidth="23256" windowHeight="12456" activeTab="5" xr2:uid="{00000000-000D-0000-FFFF-FFFF00000000}"/>
  </bookViews>
  <sheets>
    <sheet name="ĐỊNH KHOẢN" sheetId="12" r:id="rId1"/>
    <sheet name="PHIẾU XUẤT KHO" sheetId="7" r:id="rId2"/>
    <sheet name="PHIẾU THU" sheetId="10" r:id="rId3"/>
    <sheet name="NGHIEPVUKT" sheetId="2" r:id="rId4"/>
    <sheet name="BDMTK" sheetId="5" r:id="rId5"/>
    <sheet name="SO CHI TIET TM VÀ TGNH" sheetId="15" r:id="rId6"/>
    <sheet name="THANG ĐIỂM YÊU CẦU 4" sheetId="16" r:id="rId7"/>
  </sheets>
  <definedNames>
    <definedName name="_xlnm._FilterDatabase" localSheetId="4" hidden="1">BDMTK!$B$4:$H$112</definedName>
    <definedName name="_xlnm._FilterDatabase" localSheetId="3" hidden="1">NGHIEPVUKT!$B$7:$Q$7</definedName>
    <definedName name="_xlnm._FilterDatabase" localSheetId="5" hidden="1">'SO CHI TIET TM VÀ TGNH'!$A$12:$I$134</definedName>
    <definedName name="BDMTK">BDMTK!$B$5:$H$112</definedName>
    <definedName name="SLPS">NGHIEPVUKT!$N$8:$N$129</definedName>
    <definedName name="STPS">NGHIEPVUKT!$O$8:$O$129</definedName>
    <definedName name="TKCO">NGHIEPVUKT!$M$8:$M$129</definedName>
    <definedName name="TKNO">NGHIEPVUKT!$L$8:$L$129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5" l="1"/>
  <c r="G13" i="15"/>
  <c r="F13" i="15"/>
  <c r="E13" i="15"/>
  <c r="D13" i="15" s="1"/>
  <c r="F10" i="15"/>
  <c r="H9" i="15"/>
  <c r="H11" i="15" s="1"/>
  <c r="B13" i="15" l="1"/>
  <c r="C13" i="15"/>
  <c r="A13" i="15"/>
  <c r="C28" i="16"/>
  <c r="G134" i="15" l="1"/>
  <c r="F134" i="15"/>
  <c r="H134" i="15" s="1"/>
  <c r="E134" i="15"/>
  <c r="C134" i="15" s="1"/>
  <c r="D134" i="15"/>
  <c r="A134" i="15"/>
  <c r="G133" i="15"/>
  <c r="F133" i="15"/>
  <c r="H133" i="15" s="1"/>
  <c r="E133" i="15"/>
  <c r="D133" i="15" s="1"/>
  <c r="G132" i="15"/>
  <c r="F132" i="15"/>
  <c r="H132" i="15" s="1"/>
  <c r="E132" i="15"/>
  <c r="A132" i="15" s="1"/>
  <c r="D132" i="15"/>
  <c r="C132" i="15"/>
  <c r="B132" i="15"/>
  <c r="G131" i="15"/>
  <c r="F131" i="15"/>
  <c r="H131" i="15" s="1"/>
  <c r="E131" i="15"/>
  <c r="D131" i="15"/>
  <c r="C131" i="15"/>
  <c r="B131" i="15"/>
  <c r="A131" i="15"/>
  <c r="G130" i="15"/>
  <c r="F130" i="15"/>
  <c r="H130" i="15" s="1"/>
  <c r="E130" i="15"/>
  <c r="D130" i="15" s="1"/>
  <c r="G129" i="15"/>
  <c r="F129" i="15"/>
  <c r="E129" i="15"/>
  <c r="D129" i="15"/>
  <c r="C129" i="15"/>
  <c r="B129" i="15"/>
  <c r="A129" i="15"/>
  <c r="G128" i="15"/>
  <c r="F128" i="15"/>
  <c r="H128" i="15" s="1"/>
  <c r="E128" i="15"/>
  <c r="A128" i="15" s="1"/>
  <c r="D128" i="15"/>
  <c r="C128" i="15"/>
  <c r="B128" i="15"/>
  <c r="G127" i="15"/>
  <c r="F127" i="15"/>
  <c r="H127" i="15" s="1"/>
  <c r="E127" i="15"/>
  <c r="D127" i="15" s="1"/>
  <c r="G126" i="15"/>
  <c r="F126" i="15"/>
  <c r="H126" i="15" s="1"/>
  <c r="E126" i="15"/>
  <c r="D126" i="15"/>
  <c r="G125" i="15"/>
  <c r="F125" i="15"/>
  <c r="E125" i="15"/>
  <c r="D125" i="15"/>
  <c r="C125" i="15"/>
  <c r="B125" i="15"/>
  <c r="A125" i="15"/>
  <c r="G124" i="15"/>
  <c r="F124" i="15"/>
  <c r="E124" i="15"/>
  <c r="D124" i="15" s="1"/>
  <c r="G123" i="15"/>
  <c r="F123" i="15"/>
  <c r="H123" i="15" s="1"/>
  <c r="E123" i="15"/>
  <c r="B123" i="15"/>
  <c r="A123" i="15"/>
  <c r="G122" i="15"/>
  <c r="F122" i="15"/>
  <c r="E122" i="15"/>
  <c r="D122" i="15"/>
  <c r="G121" i="15"/>
  <c r="F121" i="15"/>
  <c r="E121" i="15"/>
  <c r="D121" i="15" s="1"/>
  <c r="G120" i="15"/>
  <c r="F120" i="15"/>
  <c r="H120" i="15" s="1"/>
  <c r="E120" i="15"/>
  <c r="A120" i="15" s="1"/>
  <c r="D120" i="15"/>
  <c r="C120" i="15"/>
  <c r="B120" i="15"/>
  <c r="G119" i="15"/>
  <c r="F119" i="15"/>
  <c r="H119" i="15" s="1"/>
  <c r="E119" i="15"/>
  <c r="A119" i="15" s="1"/>
  <c r="B119" i="15"/>
  <c r="G118" i="15"/>
  <c r="F118" i="15"/>
  <c r="H118" i="15" s="1"/>
  <c r="E118" i="15"/>
  <c r="D118" i="15" s="1"/>
  <c r="G117" i="15"/>
  <c r="F117" i="15"/>
  <c r="E117" i="15"/>
  <c r="B117" i="15" s="1"/>
  <c r="D117" i="15"/>
  <c r="C117" i="15"/>
  <c r="A117" i="15"/>
  <c r="G116" i="15"/>
  <c r="F116" i="15"/>
  <c r="H116" i="15" s="1"/>
  <c r="E116" i="15"/>
  <c r="A116" i="15" s="1"/>
  <c r="D116" i="15"/>
  <c r="C116" i="15"/>
  <c r="B116" i="15"/>
  <c r="G115" i="15"/>
  <c r="F115" i="15"/>
  <c r="H115" i="15" s="1"/>
  <c r="E115" i="15"/>
  <c r="D115" i="15" s="1"/>
  <c r="G114" i="15"/>
  <c r="F114" i="15"/>
  <c r="H114" i="15" s="1"/>
  <c r="E114" i="15"/>
  <c r="D114" i="15"/>
  <c r="C114" i="15"/>
  <c r="B114" i="15"/>
  <c r="A114" i="15"/>
  <c r="G113" i="15"/>
  <c r="F113" i="15"/>
  <c r="E113" i="15"/>
  <c r="B113" i="15" s="1"/>
  <c r="D113" i="15"/>
  <c r="C113" i="15"/>
  <c r="A113" i="15"/>
  <c r="G112" i="15"/>
  <c r="F112" i="15"/>
  <c r="H112" i="15" s="1"/>
  <c r="E112" i="15"/>
  <c r="D112" i="15" s="1"/>
  <c r="G111" i="15"/>
  <c r="F111" i="15"/>
  <c r="E111" i="15"/>
  <c r="A111" i="15"/>
  <c r="G110" i="15"/>
  <c r="F110" i="15"/>
  <c r="H110" i="15" s="1"/>
  <c r="E110" i="15"/>
  <c r="B110" i="15" s="1"/>
  <c r="D110" i="15"/>
  <c r="C110" i="15"/>
  <c r="G109" i="15"/>
  <c r="F109" i="15"/>
  <c r="E109" i="15"/>
  <c r="D109" i="15" s="1"/>
  <c r="G108" i="15"/>
  <c r="F108" i="15"/>
  <c r="H108" i="15" s="1"/>
  <c r="E108" i="15"/>
  <c r="D108" i="15"/>
  <c r="C108" i="15"/>
  <c r="B108" i="15"/>
  <c r="A108" i="15"/>
  <c r="G107" i="15"/>
  <c r="F107" i="15"/>
  <c r="H107" i="15" s="1"/>
  <c r="E107" i="15"/>
  <c r="A107" i="15"/>
  <c r="G106" i="15"/>
  <c r="F106" i="15"/>
  <c r="H106" i="15" s="1"/>
  <c r="E106" i="15"/>
  <c r="D106" i="15" s="1"/>
  <c r="G105" i="15"/>
  <c r="F105" i="15"/>
  <c r="H105" i="15" s="1"/>
  <c r="E105" i="15"/>
  <c r="D105" i="15"/>
  <c r="C105" i="15"/>
  <c r="G104" i="15"/>
  <c r="F104" i="15"/>
  <c r="H104" i="15" s="1"/>
  <c r="E104" i="15"/>
  <c r="D104" i="15"/>
  <c r="C104" i="15"/>
  <c r="B104" i="15"/>
  <c r="A104" i="15"/>
  <c r="G103" i="15"/>
  <c r="F103" i="15"/>
  <c r="H103" i="15" s="1"/>
  <c r="E103" i="15"/>
  <c r="D103" i="15" s="1"/>
  <c r="G102" i="15"/>
  <c r="F102" i="15"/>
  <c r="H102" i="15" s="1"/>
  <c r="E102" i="15"/>
  <c r="C102" i="15" s="1"/>
  <c r="D102" i="15"/>
  <c r="A102" i="15"/>
  <c r="G101" i="15"/>
  <c r="F101" i="15"/>
  <c r="E101" i="15"/>
  <c r="D101" i="15"/>
  <c r="C101" i="15"/>
  <c r="G100" i="15"/>
  <c r="F100" i="15"/>
  <c r="E100" i="15"/>
  <c r="D100" i="15" s="1"/>
  <c r="G99" i="15"/>
  <c r="F99" i="15"/>
  <c r="E99" i="15"/>
  <c r="D99" i="15"/>
  <c r="C99" i="15"/>
  <c r="B99" i="15"/>
  <c r="A99" i="15"/>
  <c r="G98" i="15"/>
  <c r="F98" i="15"/>
  <c r="H98" i="15" s="1"/>
  <c r="E98" i="15"/>
  <c r="C98" i="15" s="1"/>
  <c r="D98" i="15"/>
  <c r="A98" i="15"/>
  <c r="G97" i="15"/>
  <c r="F97" i="15"/>
  <c r="E97" i="15"/>
  <c r="D97" i="15" s="1"/>
  <c r="G96" i="15"/>
  <c r="F96" i="15"/>
  <c r="H96" i="15" s="1"/>
  <c r="E96" i="15"/>
  <c r="D96" i="15"/>
  <c r="C96" i="15"/>
  <c r="B96" i="15"/>
  <c r="A96" i="15"/>
  <c r="G95" i="15"/>
  <c r="F95" i="15"/>
  <c r="H95" i="15" s="1"/>
  <c r="E95" i="15"/>
  <c r="D95" i="15" s="1"/>
  <c r="G94" i="15"/>
  <c r="F94" i="15"/>
  <c r="H94" i="15" s="1"/>
  <c r="E94" i="15"/>
  <c r="D94" i="15" s="1"/>
  <c r="G93" i="15"/>
  <c r="F93" i="15"/>
  <c r="E93" i="15"/>
  <c r="D93" i="15"/>
  <c r="C93" i="15"/>
  <c r="B93" i="15"/>
  <c r="A93" i="15"/>
  <c r="G92" i="15"/>
  <c r="F92" i="15"/>
  <c r="E92" i="15"/>
  <c r="D92" i="15" s="1"/>
  <c r="C92" i="15"/>
  <c r="B92" i="15"/>
  <c r="A92" i="15"/>
  <c r="G91" i="15"/>
  <c r="F91" i="15"/>
  <c r="H91" i="15" s="1"/>
  <c r="E91" i="15"/>
  <c r="D91" i="15" s="1"/>
  <c r="G90" i="15"/>
  <c r="F90" i="15"/>
  <c r="E90" i="15"/>
  <c r="D90" i="15"/>
  <c r="C90" i="15"/>
  <c r="G89" i="15"/>
  <c r="F89" i="15"/>
  <c r="H89" i="15" s="1"/>
  <c r="E89" i="15"/>
  <c r="D89" i="15" s="1"/>
  <c r="C89" i="15"/>
  <c r="B89" i="15"/>
  <c r="A89" i="15"/>
  <c r="G88" i="15"/>
  <c r="F88" i="15"/>
  <c r="H88" i="15" s="1"/>
  <c r="E88" i="15"/>
  <c r="D88" i="15" s="1"/>
  <c r="G87" i="15"/>
  <c r="F87" i="15"/>
  <c r="E87" i="15"/>
  <c r="B87" i="15" s="1"/>
  <c r="D87" i="15"/>
  <c r="C87" i="15"/>
  <c r="A87" i="15"/>
  <c r="G86" i="15"/>
  <c r="F86" i="15"/>
  <c r="H86" i="15" s="1"/>
  <c r="E86" i="15"/>
  <c r="D86" i="15" s="1"/>
  <c r="C86" i="15"/>
  <c r="B86" i="15"/>
  <c r="G85" i="15"/>
  <c r="F85" i="15"/>
  <c r="H85" i="15" s="1"/>
  <c r="E85" i="15"/>
  <c r="D85" i="15" s="1"/>
  <c r="G84" i="15"/>
  <c r="F84" i="15"/>
  <c r="E84" i="15"/>
  <c r="D84" i="15"/>
  <c r="C84" i="15"/>
  <c r="B84" i="15"/>
  <c r="A84" i="15"/>
  <c r="G83" i="15"/>
  <c r="F83" i="15"/>
  <c r="E83" i="15"/>
  <c r="D83" i="15" s="1"/>
  <c r="C83" i="15"/>
  <c r="B83" i="15"/>
  <c r="A83" i="15"/>
  <c r="G82" i="15"/>
  <c r="F82" i="15"/>
  <c r="H82" i="15" s="1"/>
  <c r="E82" i="15"/>
  <c r="D82" i="15" s="1"/>
  <c r="G81" i="15"/>
  <c r="F81" i="15"/>
  <c r="H81" i="15" s="1"/>
  <c r="E81" i="15"/>
  <c r="D81" i="15"/>
  <c r="G80" i="15"/>
  <c r="H80" i="15" s="1"/>
  <c r="F80" i="15"/>
  <c r="E80" i="15"/>
  <c r="D80" i="15" s="1"/>
  <c r="C80" i="15"/>
  <c r="B80" i="15"/>
  <c r="A80" i="15"/>
  <c r="G79" i="15"/>
  <c r="F79" i="15"/>
  <c r="H79" i="15" s="1"/>
  <c r="E79" i="15"/>
  <c r="G78" i="15"/>
  <c r="F78" i="15"/>
  <c r="H78" i="15" s="1"/>
  <c r="E78" i="15"/>
  <c r="B78" i="15"/>
  <c r="A78" i="15"/>
  <c r="H77" i="15"/>
  <c r="G77" i="15"/>
  <c r="F77" i="15"/>
  <c r="E77" i="15"/>
  <c r="G76" i="15"/>
  <c r="F76" i="15"/>
  <c r="E76" i="15"/>
  <c r="C76" i="15" s="1"/>
  <c r="D76" i="15"/>
  <c r="G75" i="15"/>
  <c r="F75" i="15"/>
  <c r="E75" i="15"/>
  <c r="D75" i="15"/>
  <c r="C75" i="15"/>
  <c r="G74" i="15"/>
  <c r="H74" i="15" s="1"/>
  <c r="F74" i="15"/>
  <c r="E74" i="15"/>
  <c r="D74" i="15" s="1"/>
  <c r="C74" i="15"/>
  <c r="B74" i="15"/>
  <c r="A74" i="15"/>
  <c r="G73" i="15"/>
  <c r="F73" i="15"/>
  <c r="H73" i="15" s="1"/>
  <c r="E73" i="15"/>
  <c r="G72" i="15"/>
  <c r="F72" i="15"/>
  <c r="H72" i="15" s="1"/>
  <c r="E72" i="15"/>
  <c r="B72" i="15" s="1"/>
  <c r="G71" i="15"/>
  <c r="F71" i="15"/>
  <c r="H71" i="15" s="1"/>
  <c r="E71" i="15"/>
  <c r="A71" i="15"/>
  <c r="G70" i="15"/>
  <c r="F70" i="15"/>
  <c r="E70" i="15"/>
  <c r="C70" i="15" s="1"/>
  <c r="D70" i="15"/>
  <c r="G69" i="15"/>
  <c r="F69" i="15"/>
  <c r="E69" i="15"/>
  <c r="D69" i="15"/>
  <c r="C69" i="15"/>
  <c r="G68" i="15"/>
  <c r="H68" i="15" s="1"/>
  <c r="F68" i="15"/>
  <c r="E68" i="15"/>
  <c r="D68" i="15" s="1"/>
  <c r="C68" i="15"/>
  <c r="B68" i="15"/>
  <c r="A68" i="15"/>
  <c r="G67" i="15"/>
  <c r="F67" i="15"/>
  <c r="E67" i="15"/>
  <c r="G66" i="15"/>
  <c r="F66" i="15"/>
  <c r="H66" i="15" s="1"/>
  <c r="E66" i="15"/>
  <c r="B66" i="15"/>
  <c r="A66" i="15"/>
  <c r="H65" i="15"/>
  <c r="G65" i="15"/>
  <c r="F65" i="15"/>
  <c r="E65" i="15"/>
  <c r="A65" i="15"/>
  <c r="G64" i="15"/>
  <c r="F64" i="15"/>
  <c r="E64" i="15"/>
  <c r="C64" i="15" s="1"/>
  <c r="D64" i="15"/>
  <c r="G63" i="15"/>
  <c r="F63" i="15"/>
  <c r="H63" i="15" s="1"/>
  <c r="E63" i="15"/>
  <c r="D63" i="15"/>
  <c r="G62" i="15"/>
  <c r="H62" i="15" s="1"/>
  <c r="F62" i="15"/>
  <c r="E62" i="15"/>
  <c r="D62" i="15" s="1"/>
  <c r="C62" i="15"/>
  <c r="B62" i="15"/>
  <c r="A62" i="15"/>
  <c r="G61" i="15"/>
  <c r="F61" i="15"/>
  <c r="H61" i="15" s="1"/>
  <c r="E61" i="15"/>
  <c r="G60" i="15"/>
  <c r="F60" i="15"/>
  <c r="H60" i="15" s="1"/>
  <c r="E60" i="15"/>
  <c r="B60" i="15"/>
  <c r="A60" i="15"/>
  <c r="G59" i="15"/>
  <c r="F59" i="15"/>
  <c r="H59" i="15" s="1"/>
  <c r="E59" i="15"/>
  <c r="A59" i="15"/>
  <c r="G58" i="15"/>
  <c r="F58" i="15"/>
  <c r="E58" i="15"/>
  <c r="C58" i="15" s="1"/>
  <c r="D58" i="15"/>
  <c r="G57" i="15"/>
  <c r="F57" i="15"/>
  <c r="H57" i="15" s="1"/>
  <c r="E57" i="15"/>
  <c r="D57" i="15" s="1"/>
  <c r="G56" i="15"/>
  <c r="H56" i="15" s="1"/>
  <c r="F56" i="15"/>
  <c r="E56" i="15"/>
  <c r="D56" i="15" s="1"/>
  <c r="C56" i="15"/>
  <c r="B56" i="15"/>
  <c r="A56" i="15"/>
  <c r="G55" i="15"/>
  <c r="F55" i="15"/>
  <c r="H55" i="15" s="1"/>
  <c r="E55" i="15"/>
  <c r="G54" i="15"/>
  <c r="F54" i="15"/>
  <c r="H54" i="15" s="1"/>
  <c r="E54" i="15"/>
  <c r="B54" i="15"/>
  <c r="A54" i="15"/>
  <c r="G53" i="15"/>
  <c r="F53" i="15"/>
  <c r="H53" i="15" s="1"/>
  <c r="E53" i="15"/>
  <c r="A53" i="15"/>
  <c r="G52" i="15"/>
  <c r="F52" i="15"/>
  <c r="E52" i="15"/>
  <c r="C52" i="15" s="1"/>
  <c r="D52" i="15"/>
  <c r="G51" i="15"/>
  <c r="F51" i="15"/>
  <c r="H51" i="15" s="1"/>
  <c r="E51" i="15"/>
  <c r="D51" i="15"/>
  <c r="C51" i="15"/>
  <c r="H50" i="15"/>
  <c r="G50" i="15"/>
  <c r="F50" i="15"/>
  <c r="E50" i="15"/>
  <c r="D50" i="15" s="1"/>
  <c r="C50" i="15"/>
  <c r="B50" i="15"/>
  <c r="A50" i="15"/>
  <c r="G49" i="15"/>
  <c r="F49" i="15"/>
  <c r="H49" i="15" s="1"/>
  <c r="E49" i="15"/>
  <c r="G48" i="15"/>
  <c r="F48" i="15"/>
  <c r="H48" i="15" s="1"/>
  <c r="E48" i="15"/>
  <c r="G47" i="15"/>
  <c r="H47" i="15" s="1"/>
  <c r="F47" i="15"/>
  <c r="E47" i="15"/>
  <c r="A47" i="15"/>
  <c r="G46" i="15"/>
  <c r="F46" i="15"/>
  <c r="E46" i="15"/>
  <c r="C46" i="15" s="1"/>
  <c r="D46" i="15"/>
  <c r="G45" i="15"/>
  <c r="F45" i="15"/>
  <c r="E45" i="15"/>
  <c r="D45" i="15"/>
  <c r="C45" i="15"/>
  <c r="G44" i="15"/>
  <c r="H44" i="15" s="1"/>
  <c r="F44" i="15"/>
  <c r="E44" i="15"/>
  <c r="D44" i="15" s="1"/>
  <c r="C44" i="15"/>
  <c r="B44" i="15"/>
  <c r="A44" i="15"/>
  <c r="G43" i="15"/>
  <c r="F43" i="15"/>
  <c r="E43" i="15"/>
  <c r="G42" i="15"/>
  <c r="F42" i="15"/>
  <c r="H42" i="15" s="1"/>
  <c r="E42" i="15"/>
  <c r="B42" i="15"/>
  <c r="A42" i="15"/>
  <c r="G41" i="15"/>
  <c r="F41" i="15"/>
  <c r="H41" i="15" s="1"/>
  <c r="E41" i="15"/>
  <c r="A41" i="15"/>
  <c r="G40" i="15"/>
  <c r="F40" i="15"/>
  <c r="E40" i="15"/>
  <c r="C40" i="15" s="1"/>
  <c r="D40" i="15"/>
  <c r="G39" i="15"/>
  <c r="F39" i="15"/>
  <c r="H39" i="15" s="1"/>
  <c r="E39" i="15"/>
  <c r="D39" i="15"/>
  <c r="C39" i="15"/>
  <c r="G38" i="15"/>
  <c r="H38" i="15" s="1"/>
  <c r="F38" i="15"/>
  <c r="E38" i="15"/>
  <c r="D38" i="15" s="1"/>
  <c r="C38" i="15"/>
  <c r="B38" i="15"/>
  <c r="A38" i="15"/>
  <c r="G37" i="15"/>
  <c r="F37" i="15"/>
  <c r="H37" i="15" s="1"/>
  <c r="E37" i="15"/>
  <c r="G36" i="15"/>
  <c r="F36" i="15"/>
  <c r="H36" i="15" s="1"/>
  <c r="E36" i="15"/>
  <c r="B36" i="15"/>
  <c r="A36" i="15"/>
  <c r="G35" i="15"/>
  <c r="F35" i="15"/>
  <c r="H35" i="15" s="1"/>
  <c r="E35" i="15"/>
  <c r="A35" i="15" s="1"/>
  <c r="G34" i="15"/>
  <c r="F34" i="15"/>
  <c r="E34" i="15"/>
  <c r="C34" i="15" s="1"/>
  <c r="D34" i="15"/>
  <c r="G33" i="15"/>
  <c r="F33" i="15"/>
  <c r="H33" i="15" s="1"/>
  <c r="E33" i="15"/>
  <c r="G32" i="15"/>
  <c r="H32" i="15" s="1"/>
  <c r="F32" i="15"/>
  <c r="E32" i="15"/>
  <c r="D32" i="15" s="1"/>
  <c r="C32" i="15"/>
  <c r="B32" i="15"/>
  <c r="A32" i="15"/>
  <c r="G31" i="15"/>
  <c r="F31" i="15"/>
  <c r="H31" i="15" s="1"/>
  <c r="E31" i="15"/>
  <c r="G30" i="15"/>
  <c r="F30" i="15"/>
  <c r="H30" i="15" s="1"/>
  <c r="E30" i="15"/>
  <c r="A30" i="15" s="1"/>
  <c r="B30" i="15"/>
  <c r="G29" i="15"/>
  <c r="F29" i="15"/>
  <c r="H29" i="15" s="1"/>
  <c r="E29" i="15"/>
  <c r="A29" i="15"/>
  <c r="G28" i="15"/>
  <c r="F28" i="15"/>
  <c r="E28" i="15"/>
  <c r="C28" i="15" s="1"/>
  <c r="D28" i="15"/>
  <c r="G27" i="15"/>
  <c r="F27" i="15"/>
  <c r="H27" i="15" s="1"/>
  <c r="E27" i="15"/>
  <c r="D27" i="15"/>
  <c r="C27" i="15"/>
  <c r="G26" i="15"/>
  <c r="H26" i="15" s="1"/>
  <c r="F26" i="15"/>
  <c r="E26" i="15"/>
  <c r="D26" i="15" s="1"/>
  <c r="C26" i="15"/>
  <c r="G25" i="15"/>
  <c r="F25" i="15"/>
  <c r="E25" i="15"/>
  <c r="G24" i="15"/>
  <c r="F24" i="15"/>
  <c r="H24" i="15" s="1"/>
  <c r="E24" i="15"/>
  <c r="D24" i="15" s="1"/>
  <c r="C24" i="15"/>
  <c r="B24" i="15"/>
  <c r="A24" i="15"/>
  <c r="H23" i="15"/>
  <c r="G23" i="15"/>
  <c r="F23" i="15"/>
  <c r="E23" i="15"/>
  <c r="A23" i="15"/>
  <c r="G22" i="15"/>
  <c r="F22" i="15"/>
  <c r="E22" i="15"/>
  <c r="C22" i="15" s="1"/>
  <c r="D22" i="15"/>
  <c r="G21" i="15"/>
  <c r="F21" i="15"/>
  <c r="H21" i="15" s="1"/>
  <c r="E21" i="15"/>
  <c r="D21" i="15"/>
  <c r="G20" i="15"/>
  <c r="H20" i="15" s="1"/>
  <c r="F20" i="15"/>
  <c r="E20" i="15"/>
  <c r="D20" i="15" s="1"/>
  <c r="C20" i="15"/>
  <c r="B20" i="15"/>
  <c r="A20" i="15"/>
  <c r="G19" i="15"/>
  <c r="F19" i="15"/>
  <c r="H19" i="15" s="1"/>
  <c r="E19" i="15"/>
  <c r="G18" i="15"/>
  <c r="F18" i="15"/>
  <c r="H18" i="15" s="1"/>
  <c r="E18" i="15"/>
  <c r="D18" i="15" s="1"/>
  <c r="C18" i="15"/>
  <c r="B18" i="15"/>
  <c r="A18" i="15"/>
  <c r="G17" i="15"/>
  <c r="F17" i="15"/>
  <c r="H17" i="15" s="1"/>
  <c r="E17" i="15"/>
  <c r="A17" i="15"/>
  <c r="G16" i="15"/>
  <c r="F16" i="15"/>
  <c r="E16" i="15"/>
  <c r="C16" i="15" s="1"/>
  <c r="D16" i="15"/>
  <c r="G15" i="15"/>
  <c r="F15" i="15"/>
  <c r="E15" i="15"/>
  <c r="D15" i="15"/>
  <c r="C15" i="15"/>
  <c r="G14" i="15"/>
  <c r="H14" i="15" s="1"/>
  <c r="F14" i="15"/>
  <c r="E14" i="15"/>
  <c r="D14" i="15" s="1"/>
  <c r="C14" i="15"/>
  <c r="I7" i="15"/>
  <c r="G10" i="15"/>
  <c r="B21" i="15" l="1"/>
  <c r="A21" i="15"/>
  <c r="D41" i="15"/>
  <c r="C41" i="15"/>
  <c r="B41" i="15"/>
  <c r="C61" i="15"/>
  <c r="D61" i="15"/>
  <c r="D36" i="15"/>
  <c r="C36" i="15"/>
  <c r="C79" i="15"/>
  <c r="D79" i="15"/>
  <c r="B105" i="15"/>
  <c r="A105" i="15"/>
  <c r="D17" i="15"/>
  <c r="C17" i="15"/>
  <c r="B17" i="15"/>
  <c r="D29" i="15"/>
  <c r="C29" i="15"/>
  <c r="B29" i="15"/>
  <c r="B51" i="15"/>
  <c r="A51" i="15"/>
  <c r="D123" i="15"/>
  <c r="C123" i="15"/>
  <c r="C37" i="15"/>
  <c r="D37" i="15"/>
  <c r="D77" i="15"/>
  <c r="C77" i="15"/>
  <c r="B77" i="15"/>
  <c r="A77" i="15"/>
  <c r="C126" i="15"/>
  <c r="B126" i="15"/>
  <c r="A126" i="15"/>
  <c r="D47" i="15"/>
  <c r="C47" i="15"/>
  <c r="B47" i="15"/>
  <c r="C57" i="15"/>
  <c r="C67" i="15"/>
  <c r="D67" i="15"/>
  <c r="B69" i="15"/>
  <c r="A69" i="15"/>
  <c r="A72" i="15"/>
  <c r="B101" i="15"/>
  <c r="A101" i="15"/>
  <c r="D111" i="15"/>
  <c r="C111" i="15"/>
  <c r="B111" i="15"/>
  <c r="B15" i="15"/>
  <c r="A15" i="15"/>
  <c r="C25" i="15"/>
  <c r="D25" i="15"/>
  <c r="B27" i="15"/>
  <c r="A27" i="15"/>
  <c r="D42" i="15"/>
  <c r="C42" i="15"/>
  <c r="H67" i="15"/>
  <c r="H69" i="15"/>
  <c r="H101" i="15"/>
  <c r="H111" i="15"/>
  <c r="H124" i="15"/>
  <c r="C31" i="15"/>
  <c r="D31" i="15"/>
  <c r="B33" i="15"/>
  <c r="A33" i="15"/>
  <c r="D48" i="15"/>
  <c r="C48" i="15"/>
  <c r="C19" i="15"/>
  <c r="D19" i="15"/>
  <c r="B63" i="15"/>
  <c r="A63" i="15"/>
  <c r="B81" i="15"/>
  <c r="A81" i="15"/>
  <c r="D71" i="15"/>
  <c r="C71" i="15"/>
  <c r="B71" i="15"/>
  <c r="H100" i="15"/>
  <c r="C49" i="15"/>
  <c r="D49" i="15"/>
  <c r="D66" i="15"/>
  <c r="C66" i="15"/>
  <c r="D59" i="15"/>
  <c r="C59" i="15"/>
  <c r="B59" i="15"/>
  <c r="B39" i="15"/>
  <c r="A39" i="15"/>
  <c r="D54" i="15"/>
  <c r="C54" i="15"/>
  <c r="H15" i="15"/>
  <c r="H25" i="15"/>
  <c r="D35" i="15"/>
  <c r="C35" i="15"/>
  <c r="B35" i="15"/>
  <c r="C55" i="15"/>
  <c r="D55" i="15"/>
  <c r="B57" i="15"/>
  <c r="A57" i="15"/>
  <c r="D72" i="15"/>
  <c r="C72" i="15"/>
  <c r="H92" i="15"/>
  <c r="A95" i="15"/>
  <c r="D23" i="15"/>
  <c r="C23" i="15"/>
  <c r="B23" i="15"/>
  <c r="D30" i="15"/>
  <c r="C30" i="15"/>
  <c r="D65" i="15"/>
  <c r="C65" i="15"/>
  <c r="B65" i="15"/>
  <c r="B95" i="15"/>
  <c r="D107" i="15"/>
  <c r="C107" i="15"/>
  <c r="B107" i="15"/>
  <c r="D119" i="15"/>
  <c r="C119" i="15"/>
  <c r="A14" i="15"/>
  <c r="A26" i="15"/>
  <c r="C33" i="15"/>
  <c r="C43" i="15"/>
  <c r="D43" i="15"/>
  <c r="B45" i="15"/>
  <c r="A45" i="15"/>
  <c r="A48" i="15"/>
  <c r="D60" i="15"/>
  <c r="C60" i="15"/>
  <c r="B75" i="15"/>
  <c r="A75" i="15"/>
  <c r="B90" i="15"/>
  <c r="A90" i="15"/>
  <c r="C95" i="15"/>
  <c r="A110" i="15"/>
  <c r="C122" i="15"/>
  <c r="B122" i="15"/>
  <c r="A122" i="15"/>
  <c r="B14" i="15"/>
  <c r="C21" i="15"/>
  <c r="B26" i="15"/>
  <c r="D33" i="15"/>
  <c r="H43" i="15"/>
  <c r="H45" i="15"/>
  <c r="B48" i="15"/>
  <c r="D53" i="15"/>
  <c r="C53" i="15"/>
  <c r="B53" i="15"/>
  <c r="C63" i="15"/>
  <c r="C73" i="15"/>
  <c r="D73" i="15"/>
  <c r="H75" i="15"/>
  <c r="D78" i="15"/>
  <c r="C78" i="15"/>
  <c r="C81" i="15"/>
  <c r="H83" i="15"/>
  <c r="A86" i="15"/>
  <c r="H90" i="15"/>
  <c r="H97" i="15"/>
  <c r="H99" i="15"/>
  <c r="H122" i="15"/>
  <c r="B98" i="15"/>
  <c r="B102" i="15"/>
  <c r="B134" i="15"/>
  <c r="H16" i="15"/>
  <c r="H22" i="15"/>
  <c r="H28" i="15"/>
  <c r="H34" i="15"/>
  <c r="H40" i="15"/>
  <c r="H46" i="15"/>
  <c r="H52" i="15"/>
  <c r="H58" i="15"/>
  <c r="H64" i="15"/>
  <c r="H70" i="15"/>
  <c r="H76" i="15"/>
  <c r="H84" i="15"/>
  <c r="H93" i="15"/>
  <c r="H121" i="15"/>
  <c r="H125" i="15"/>
  <c r="H129" i="15"/>
  <c r="H87" i="15"/>
  <c r="H109" i="15"/>
  <c r="H113" i="15"/>
  <c r="H117" i="15"/>
  <c r="A16" i="15"/>
  <c r="A19" i="15"/>
  <c r="A22" i="15"/>
  <c r="A25" i="15"/>
  <c r="A28" i="15"/>
  <c r="A31" i="15"/>
  <c r="A34" i="15"/>
  <c r="A37" i="15"/>
  <c r="A40" i="15"/>
  <c r="A43" i="15"/>
  <c r="A46" i="15"/>
  <c r="A49" i="15"/>
  <c r="A52" i="15"/>
  <c r="A55" i="15"/>
  <c r="A58" i="15"/>
  <c r="A61" i="15"/>
  <c r="A64" i="15"/>
  <c r="A67" i="15"/>
  <c r="A70" i="15"/>
  <c r="A73" i="15"/>
  <c r="A76" i="15"/>
  <c r="A79" i="15"/>
  <c r="A82" i="15"/>
  <c r="A85" i="15"/>
  <c r="A88" i="15"/>
  <c r="A91" i="15"/>
  <c r="A94" i="15"/>
  <c r="A97" i="15"/>
  <c r="A100" i="15"/>
  <c r="A103" i="15"/>
  <c r="A106" i="15"/>
  <c r="A109" i="15"/>
  <c r="A112" i="15"/>
  <c r="A115" i="15"/>
  <c r="A118" i="15"/>
  <c r="A121" i="15"/>
  <c r="A124" i="15"/>
  <c r="A127" i="15"/>
  <c r="A130" i="15"/>
  <c r="A133" i="15"/>
  <c r="B16" i="15"/>
  <c r="B19" i="15"/>
  <c r="B22" i="15"/>
  <c r="B25" i="15"/>
  <c r="B28" i="15"/>
  <c r="B31" i="15"/>
  <c r="B34" i="15"/>
  <c r="B37" i="15"/>
  <c r="B40" i="15"/>
  <c r="B43" i="15"/>
  <c r="B46" i="15"/>
  <c r="B49" i="15"/>
  <c r="B52" i="15"/>
  <c r="B55" i="15"/>
  <c r="B58" i="15"/>
  <c r="B61" i="15"/>
  <c r="B64" i="15"/>
  <c r="B67" i="15"/>
  <c r="B70" i="15"/>
  <c r="B73" i="15"/>
  <c r="B76" i="15"/>
  <c r="B79" i="15"/>
  <c r="B82" i="15"/>
  <c r="B85" i="15"/>
  <c r="B88" i="15"/>
  <c r="B91" i="15"/>
  <c r="B94" i="15"/>
  <c r="B97" i="15"/>
  <c r="B100" i="15"/>
  <c r="B103" i="15"/>
  <c r="B106" i="15"/>
  <c r="B109" i="15"/>
  <c r="B112" i="15"/>
  <c r="B115" i="15"/>
  <c r="B118" i="15"/>
  <c r="B121" i="15"/>
  <c r="B124" i="15"/>
  <c r="B127" i="15"/>
  <c r="B130" i="15"/>
  <c r="B133" i="15"/>
  <c r="C82" i="15"/>
  <c r="C85" i="15"/>
  <c r="C88" i="15"/>
  <c r="C91" i="15"/>
  <c r="C94" i="15"/>
  <c r="C97" i="15"/>
  <c r="C100" i="15"/>
  <c r="C103" i="15"/>
  <c r="C106" i="15"/>
  <c r="C109" i="15"/>
  <c r="C112" i="15"/>
  <c r="C115" i="15"/>
  <c r="C118" i="15"/>
  <c r="C121" i="15"/>
  <c r="C124" i="15"/>
  <c r="C127" i="15"/>
  <c r="C130" i="15"/>
  <c r="C133" i="15"/>
  <c r="A5" i="15"/>
  <c r="Q93" i="2"/>
  <c r="Q94" i="2"/>
  <c r="Q95" i="2"/>
  <c r="P93" i="2"/>
  <c r="P94" i="2"/>
  <c r="P95" i="2"/>
  <c r="O94" i="2"/>
  <c r="O93" i="2"/>
  <c r="O116" i="2" s="1"/>
  <c r="H95" i="2"/>
  <c r="H94" i="2"/>
  <c r="H93" i="2"/>
  <c r="I36" i="7"/>
  <c r="D6" i="12"/>
  <c r="E7" i="12" s="1"/>
  <c r="E15" i="12"/>
  <c r="E16" i="12" s="1"/>
  <c r="D14" i="12" s="1"/>
  <c r="O126" i="2"/>
  <c r="O125" i="2"/>
  <c r="O124" i="2"/>
  <c r="O123" i="2"/>
  <c r="O122" i="2"/>
  <c r="O121" i="2"/>
  <c r="O120" i="2"/>
  <c r="O119" i="2"/>
  <c r="O118" i="2"/>
  <c r="O117" i="2"/>
  <c r="O112" i="2"/>
  <c r="O113" i="2"/>
  <c r="O114" i="2"/>
  <c r="O111" i="2"/>
  <c r="O108" i="2"/>
  <c r="O109" i="2"/>
  <c r="O110" i="2"/>
  <c r="O107" i="2"/>
  <c r="O104" i="2"/>
  <c r="O105" i="2"/>
  <c r="O106" i="2"/>
  <c r="O103" i="2"/>
  <c r="P9" i="2" l="1"/>
  <c r="Q9" i="2"/>
  <c r="P10" i="2"/>
  <c r="Q10" i="2"/>
  <c r="P11" i="2"/>
  <c r="Q11" i="2"/>
  <c r="P12" i="2"/>
  <c r="Q12" i="2"/>
  <c r="P13" i="2"/>
  <c r="Q13" i="2"/>
  <c r="P14" i="2"/>
  <c r="Q14" i="2"/>
  <c r="P15" i="2"/>
  <c r="Q15" i="2"/>
  <c r="P16" i="2"/>
  <c r="Q16" i="2"/>
  <c r="P17" i="2"/>
  <c r="Q17" i="2"/>
  <c r="P18" i="2"/>
  <c r="Q18"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85" i="2"/>
  <c r="Q85" i="2"/>
  <c r="P86" i="2"/>
  <c r="Q86" i="2"/>
  <c r="P87" i="2"/>
  <c r="Q87" i="2"/>
  <c r="P88" i="2"/>
  <c r="Q88" i="2"/>
  <c r="P89" i="2"/>
  <c r="Q89" i="2"/>
  <c r="P90" i="2"/>
  <c r="Q90" i="2"/>
  <c r="P91" i="2"/>
  <c r="Q91" i="2"/>
  <c r="P92" i="2"/>
  <c r="Q92" i="2"/>
  <c r="P96" i="2"/>
  <c r="Q96" i="2"/>
  <c r="P97" i="2"/>
  <c r="Q97" i="2"/>
  <c r="P98" i="2"/>
  <c r="Q98" i="2"/>
  <c r="P99" i="2"/>
  <c r="Q99" i="2"/>
  <c r="P100" i="2"/>
  <c r="Q100" i="2"/>
  <c r="P101" i="2"/>
  <c r="Q101" i="2"/>
  <c r="P102" i="2"/>
  <c r="Q102" i="2"/>
  <c r="P103" i="2"/>
  <c r="Q103" i="2"/>
  <c r="P104" i="2"/>
  <c r="Q104" i="2"/>
  <c r="P105" i="2"/>
  <c r="Q105" i="2"/>
  <c r="P106" i="2"/>
  <c r="Q106" i="2"/>
  <c r="P107" i="2"/>
  <c r="Q107" i="2"/>
  <c r="P108" i="2"/>
  <c r="Q108" i="2"/>
  <c r="P109" i="2"/>
  <c r="Q109" i="2"/>
  <c r="P110" i="2"/>
  <c r="Q110" i="2"/>
  <c r="P111" i="2"/>
  <c r="Q111" i="2"/>
  <c r="P112" i="2"/>
  <c r="Q112" i="2"/>
  <c r="P113" i="2"/>
  <c r="Q113" i="2"/>
  <c r="P114" i="2"/>
  <c r="Q114" i="2"/>
  <c r="P115" i="2"/>
  <c r="Q115" i="2"/>
  <c r="P116" i="2"/>
  <c r="Q116" i="2"/>
  <c r="P117" i="2"/>
  <c r="Q117" i="2"/>
  <c r="P118" i="2"/>
  <c r="Q118" i="2"/>
  <c r="P119" i="2"/>
  <c r="Q119" i="2"/>
  <c r="P120" i="2"/>
  <c r="Q120" i="2"/>
  <c r="P121" i="2"/>
  <c r="Q121" i="2"/>
  <c r="P122" i="2"/>
  <c r="Q122" i="2"/>
  <c r="P123" i="2"/>
  <c r="Q123" i="2"/>
  <c r="P124" i="2"/>
  <c r="Q124" i="2"/>
  <c r="P125" i="2"/>
  <c r="Q125" i="2"/>
  <c r="P126" i="2"/>
  <c r="Q126" i="2"/>
  <c r="P127" i="2"/>
  <c r="Q127" i="2"/>
  <c r="P128" i="2"/>
  <c r="Q128" i="2"/>
  <c r="P129" i="2"/>
  <c r="Q129" i="2"/>
  <c r="Q8" i="2"/>
  <c r="P8" i="2"/>
  <c r="H128" i="2"/>
  <c r="H127" i="2"/>
  <c r="O91" i="2"/>
  <c r="O81" i="2"/>
  <c r="O77" i="2"/>
  <c r="H3" i="5"/>
  <c r="G3" i="5"/>
  <c r="H129"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N6" i="2"/>
  <c r="O115" i="2" l="1"/>
  <c r="O129" i="2" s="1"/>
  <c r="O127" i="2" l="1"/>
  <c r="O128" i="2" s="1"/>
  <c r="O6" i="2" l="1"/>
</calcChain>
</file>

<file path=xl/sharedStrings.xml><?xml version="1.0" encoding="utf-8"?>
<sst xmlns="http://schemas.openxmlformats.org/spreadsheetml/2006/main" count="1215" uniqueCount="559">
  <si>
    <t xml:space="preserve">Đơn vị: </t>
  </si>
  <si>
    <t>Địa chỉ:</t>
  </si>
  <si>
    <t>MST:</t>
  </si>
  <si>
    <t>DIỄN GIẢI</t>
  </si>
  <si>
    <t>5112</t>
  </si>
  <si>
    <t>Tổng cộng:</t>
  </si>
  <si>
    <t>NGÀY
GHI SỔ</t>
  </si>
  <si>
    <t>SỐ PHIẾU THU/CHI</t>
  </si>
  <si>
    <t>SỐ PHIẾU
NHẬP/ XUẤT</t>
  </si>
  <si>
    <t>SỐ PHIẾU 
KẾ TOÁN</t>
  </si>
  <si>
    <t>SỐ HĐ VÀ CÁC CHỨNG TỪ KHÁC</t>
  </si>
  <si>
    <t>NGÀY 
CHỨNG TỪ</t>
  </si>
  <si>
    <t>ĐỊA CHỊ/
BỘ PHẬN</t>
  </si>
  <si>
    <t>TKGHINO</t>
  </si>
  <si>
    <t>TKGHICO</t>
  </si>
  <si>
    <t>SỐ LUỢNG PHÁT SINH</t>
  </si>
  <si>
    <t>SỐ TIỀN PHÁT SINH</t>
  </si>
  <si>
    <t>1111</t>
  </si>
  <si>
    <t>1121</t>
  </si>
  <si>
    <t>Thuế GTGT được khấu trừ</t>
  </si>
  <si>
    <t>1331</t>
  </si>
  <si>
    <t>6428</t>
  </si>
  <si>
    <t>Thuế GTGT phải nộp</t>
  </si>
  <si>
    <t>3531</t>
  </si>
  <si>
    <t>6427</t>
  </si>
  <si>
    <t>211</t>
  </si>
  <si>
    <t>1332</t>
  </si>
  <si>
    <t>632</t>
  </si>
  <si>
    <t>6412</t>
  </si>
  <si>
    <t>6422</t>
  </si>
  <si>
    <t>6423</t>
  </si>
  <si>
    <t>2141</t>
  </si>
  <si>
    <t>3334</t>
  </si>
  <si>
    <t>411</t>
  </si>
  <si>
    <t>6425</t>
  </si>
  <si>
    <t>6411</t>
  </si>
  <si>
    <t>6421</t>
  </si>
  <si>
    <t>6414</t>
  </si>
  <si>
    <t>6424</t>
  </si>
  <si>
    <t>911</t>
  </si>
  <si>
    <t>Kết chuyển giá vốn hàng bán</t>
  </si>
  <si>
    <t>Kết chuyển chi phí bán hàng</t>
  </si>
  <si>
    <t>8211</t>
  </si>
  <si>
    <t>421</t>
  </si>
  <si>
    <t>ĐVT</t>
  </si>
  <si>
    <t>SỐ
 HIỆU TK</t>
  </si>
  <si>
    <t>TÊN TÀI KHOẢN</t>
  </si>
  <si>
    <t>LOẠI TK</t>
  </si>
  <si>
    <t>SLG TỒN ĐẦU KỲ</t>
  </si>
  <si>
    <t>SỐ DƯ ĐẦU KỲ</t>
  </si>
  <si>
    <t>N</t>
  </si>
  <si>
    <t>VND</t>
  </si>
  <si>
    <t>1122</t>
  </si>
  <si>
    <t>cái</t>
  </si>
  <si>
    <t>C</t>
  </si>
  <si>
    <t>Phải trả, phải nộp khác</t>
  </si>
  <si>
    <t>Quỹ khen thưởng</t>
  </si>
  <si>
    <t>3532</t>
  </si>
  <si>
    <t>Quỹ phúc lợi</t>
  </si>
  <si>
    <t>Nguồn vốn kinh doanh</t>
  </si>
  <si>
    <t>Giá vốn hàng bán</t>
  </si>
  <si>
    <t>6413</t>
  </si>
  <si>
    <t>6417</t>
  </si>
  <si>
    <t>6418</t>
  </si>
  <si>
    <t>Chi phí quản lý doanh nghiệp</t>
  </si>
  <si>
    <t>Xác định kết quả kinh doanh</t>
  </si>
  <si>
    <t xml:space="preserve">     </t>
  </si>
  <si>
    <t xml:space="preserve">                 </t>
  </si>
  <si>
    <r>
      <t xml:space="preserve">  Kế toán trưởng 
</t>
    </r>
    <r>
      <rPr>
        <b/>
        <i/>
        <sz val="10"/>
        <color theme="1"/>
        <rFont val="Times New Roman"/>
        <family val="1"/>
      </rPr>
      <t>(Ký, họ tên)</t>
    </r>
  </si>
  <si>
    <r>
      <t xml:space="preserve">Người lập 
</t>
    </r>
    <r>
      <rPr>
        <b/>
        <i/>
        <sz val="10"/>
        <color theme="1"/>
        <rFont val="Times New Roman"/>
        <family val="1"/>
      </rPr>
      <t>(Ký, họ tên)</t>
    </r>
  </si>
  <si>
    <t>Tỷ giá ngoại tệ :….............................</t>
  </si>
  <si>
    <r>
      <t xml:space="preserve"> Giám đốc
</t>
    </r>
    <r>
      <rPr>
        <b/>
        <i/>
        <sz val="10"/>
        <color theme="1"/>
        <rFont val="Times New Roman"/>
        <family val="1"/>
      </rPr>
      <t xml:space="preserve">(Ký, họ tên, đóng dấu)           </t>
    </r>
  </si>
  <si>
    <t>141</t>
  </si>
  <si>
    <t>NGHIỆP VỤ KINH TẾ PHÁT SINH THÁNG 03 NĂM 2023</t>
  </si>
  <si>
    <t>STT</t>
  </si>
  <si>
    <t>TÊN NHÂN VIÊN/CSKD</t>
  </si>
  <si>
    <t>KIỂM TRA TKNO</t>
  </si>
  <si>
    <t>KIỂM TRA TKCO</t>
  </si>
  <si>
    <t>PKT01</t>
  </si>
  <si>
    <t>BC01</t>
  </si>
  <si>
    <t xml:space="preserve">DNTN Thương Mại Thế Lâm </t>
  </si>
  <si>
    <t>32 Cách Mạng Tháng Tám, Q.10, Tp.HCM
MST: 0302579108
TK: 053.100.200.7658 tại VCB, CN Q.10</t>
  </si>
  <si>
    <t>DNTN Thương Mại Thế Lâm thanh toán nợ cũ</t>
  </si>
  <si>
    <t>13102</t>
  </si>
  <si>
    <t>PKT02</t>
  </si>
  <si>
    <t>BN01</t>
  </si>
  <si>
    <t>NH Vietcombank</t>
  </si>
  <si>
    <t>VCB_Số tài khoản 007100 205 8604</t>
  </si>
  <si>
    <t>Thanh toán lương cho CNV tháng 02/2023</t>
  </si>
  <si>
    <t>33411</t>
  </si>
  <si>
    <t>PT01</t>
  </si>
  <si>
    <t xml:space="preserve">Rút tiền gửi ngân hàng về nhập quỹ tiền mặt </t>
  </si>
  <si>
    <t>PKT03</t>
  </si>
  <si>
    <t>BN02, HDGTGT 1200</t>
  </si>
  <si>
    <t>Cty TNHH TM&amp;PTCN Quang Minh</t>
  </si>
  <si>
    <t>89 Tân Thành, P.15, Q.5, Tp.HCM
MST: 0301692964
TK: 2211 1000 1904 tại Sacombank, CN</t>
  </si>
  <si>
    <t>Thanh toán tiền mua máy photocopy Toshiba E Studio 233 ngày 01/03</t>
  </si>
  <si>
    <t>331103</t>
  </si>
  <si>
    <t>PC01</t>
  </si>
  <si>
    <t>Giấy đề nghị tạm ứng</t>
  </si>
  <si>
    <t>Nguyễn Hữu Nam</t>
  </si>
  <si>
    <t>Bộ phận kế toán</t>
  </si>
  <si>
    <t>Tạm ứng mua văn phòng phẩm dùng cho bộ phận bán hàng và bộ phận quản lý doanh nghiệp</t>
  </si>
  <si>
    <t>14101</t>
  </si>
  <si>
    <t>PKT04</t>
  </si>
  <si>
    <t>HĐ03</t>
  </si>
  <si>
    <t>Nguyễn Hữu Nam thanh toán tạm ứng</t>
  </si>
  <si>
    <t>PT02</t>
  </si>
  <si>
    <t>Nguyễn Hữu Nam nộp lại tiền tạm ứng thừa</t>
  </si>
  <si>
    <t>PKT05</t>
  </si>
  <si>
    <t>HD 04, BN04</t>
  </si>
  <si>
    <t>Ông, Bà Lâm Thanh Ngọc</t>
  </si>
  <si>
    <t>Thanh toán tiền tiền thuê nhà tháng 03/2023</t>
  </si>
  <si>
    <t>6277</t>
  </si>
  <si>
    <t>PKT06</t>
  </si>
  <si>
    <t>HDGTGT 632, BN05</t>
  </si>
  <si>
    <t>Cty TNHH TM-DV Vĩnh Tường</t>
  </si>
  <si>
    <t>34/28 Hồ Đắc Di, P. Tân Thanh, Q. Tân Phú, Tp.HCM
MST: 0301428712
TK: 1402151 6416 017 tại Techcombank, CN Tân Phú</t>
  </si>
  <si>
    <t xml:space="preserve">Thanh toán tiền mua vật liệu </t>
  </si>
  <si>
    <t>331104</t>
  </si>
  <si>
    <t>PC02</t>
  </si>
  <si>
    <t>HDGTGT 87, HDGTGT 94, HDGTGT 98</t>
  </si>
  <si>
    <t>DNTN Việt Hoa</t>
  </si>
  <si>
    <t>187 Phan Văn Trị, P11, Q. Bình Thạnh, TP.HCM
MST: 0304613840
TK: 205 100 000 7654 Tại Vietcombank Việt Nam</t>
  </si>
  <si>
    <t xml:space="preserve">Thanh toán tiền vận chuyển cho DNTN Việt Hoa </t>
  </si>
  <si>
    <t>331110</t>
  </si>
  <si>
    <t>PKT07</t>
  </si>
  <si>
    <t>BC02, BC03</t>
  </si>
  <si>
    <t>DNTN Thương Mại Tú Tú</t>
  </si>
  <si>
    <t>57 Nguyễn Thị Minh Khai, Q.1, TP.HCM
MST: 0300559014
TK: 007100 332 1122 tại VCB, CN Q.1</t>
  </si>
  <si>
    <t xml:space="preserve">DNTN Thương Mại Tú Tú thanh toán tiền hàng </t>
  </si>
  <si>
    <t>13101</t>
  </si>
  <si>
    <t>DNTN Thương Mại Thế Lâm</t>
  </si>
  <si>
    <t xml:space="preserve">DNTN Thương Mại Thế Lâm thanh toán tiền hàng </t>
  </si>
  <si>
    <t>PKT08</t>
  </si>
  <si>
    <t>BN07, HDGTGT 507447, HDGTGT 507448</t>
  </si>
  <si>
    <t xml:space="preserve">Cty Điện Lực Gia Định </t>
  </si>
  <si>
    <t>01 Phan Đăng Lưu, P.3, Q.Bình Thạnh
MST: 0300951119-004
TK: 007 8900 1233 007 tại Vietcombank, CN. Bình Thạnh</t>
  </si>
  <si>
    <t>Thanh toán tiền điện tháng 03/2023</t>
  </si>
  <si>
    <t xml:space="preserve">Thuế GTGT đầu vào được khấu trừ </t>
  </si>
  <si>
    <t>PKT09</t>
  </si>
  <si>
    <t>BN07, HDGTGT 830336, HDGTGT 830337</t>
  </si>
  <si>
    <t xml:space="preserve">Cty CP Cấp Nước Gia Định </t>
  </si>
  <si>
    <t>2Bis Nơ Trang Long, Q. Bình Thạnh
MST: 0304806225
TK: 1080 100 000 35712 tại Vietinbank, CN. Bình Thạnh</t>
  </si>
  <si>
    <t>Thanh toán tiền nước tháng 03/2023</t>
  </si>
  <si>
    <t>Thanh toán tiền nước tháng 03/2024</t>
  </si>
  <si>
    <t>Thanh toán tiền nước tháng 03/2025</t>
  </si>
  <si>
    <t>Thuế GTGT đầu vào được khấu trừ</t>
  </si>
  <si>
    <t>PKT10</t>
  </si>
  <si>
    <t>BN07, HDGTGT 8756, HDGTGT 0366, HDGTGT 0367</t>
  </si>
  <si>
    <t>Tập đoàn Bưu Chính Viễn Thông (VNPT)_HCM</t>
  </si>
  <si>
    <t>57 phố Huỳnh Thúc Kháng, P. Láng Hạ,Q. Đống Đa, Thành phố Hà Nội
MST: 0100684378
TK: 001 100 102 2222</t>
  </si>
  <si>
    <t>Thanh toán tiền internet và điện thoại tháng 03/2024</t>
  </si>
  <si>
    <t>PN01</t>
  </si>
  <si>
    <t>GTGT 13241</t>
  </si>
  <si>
    <t>Cty TNHH Phân Phối FPT</t>
  </si>
  <si>
    <t>63 Võ Văn Tần, P.6, Q.3, Tp.HCM
MST: 0302428756
TK: 110301 000884 tại Sacombank, CN Q.3</t>
  </si>
  <si>
    <t>Muua máy tính nhập kho</t>
  </si>
  <si>
    <t>153101</t>
  </si>
  <si>
    <t>331101</t>
  </si>
  <si>
    <t>Thuế GTGT đầu vào được khấu trừ của HĐ số 13241</t>
  </si>
  <si>
    <t>PX01</t>
  </si>
  <si>
    <t xml:space="preserve">Xuất kho máy tính để sử dụng cho các bộ phận </t>
  </si>
  <si>
    <t>24201</t>
  </si>
  <si>
    <t>PN02</t>
  </si>
  <si>
    <t>GTGT 6412, GTGT 87</t>
  </si>
  <si>
    <t>Cty CP Dệt May Gia Định</t>
  </si>
  <si>
    <t>189 Phan Văn Trị, P.11, Q. Bình Thạnh, Tp.HCM
MST: 0300744507
TK: 1020 100 000 91169 tại Vietinbank, CN Bình Thạnh</t>
  </si>
  <si>
    <t>Mua vải kaki polyester nhập kho</t>
  </si>
  <si>
    <t>152102</t>
  </si>
  <si>
    <t>331105</t>
  </si>
  <si>
    <t>Thuế GTGT đầu vào được khấu trừ của HĐ số 6412</t>
  </si>
  <si>
    <t>NH_DNTN Việt Hoa</t>
  </si>
  <si>
    <t>Chi phí vận chuyển hàng mua (vải kaki polyester)</t>
  </si>
  <si>
    <t>Thuế GTGT đầu vào được khấu trừ của HĐ số 87</t>
  </si>
  <si>
    <t>PN03</t>
  </si>
  <si>
    <t>GTGT 632</t>
  </si>
  <si>
    <t>Mua chỉ may công nghiệp nhập kho</t>
  </si>
  <si>
    <t>152201</t>
  </si>
  <si>
    <t>Mua keo áo nhập kho</t>
  </si>
  <si>
    <t>152202</t>
  </si>
  <si>
    <t>Mua nút áo nhập kho</t>
  </si>
  <si>
    <t>152203</t>
  </si>
  <si>
    <t>Mua nút quần nhập kho</t>
  </si>
  <si>
    <t>152204</t>
  </si>
  <si>
    <t>Thuế GTGT đầu vào được khấu trừ của HĐ số 632</t>
  </si>
  <si>
    <t>PX02</t>
  </si>
  <si>
    <t>Xuất kho vải kaki polyester cho PX2</t>
  </si>
  <si>
    <t>6212</t>
  </si>
  <si>
    <t>Xuất kho chỉ may công nghiệp cho PX2</t>
  </si>
  <si>
    <t>Xuất kho hộp nút quần cho PX2</t>
  </si>
  <si>
    <t>PN04</t>
  </si>
  <si>
    <t>GTGT 6424, GTGT 94</t>
  </si>
  <si>
    <t>Mua vải kate trắng nhập kho</t>
  </si>
  <si>
    <t>152101</t>
  </si>
  <si>
    <t>Thuế GTGT đầu vào được khấu trừ của HĐ số 6424</t>
  </si>
  <si>
    <t>Chi phí vận chuyển hàng mua (vải kate trắng)</t>
  </si>
  <si>
    <t>Thuế GTGT đầu vào được khấu trừ của HĐ số 94</t>
  </si>
  <si>
    <t>PN05</t>
  </si>
  <si>
    <t>Nhập kho Thành phẩm QTN</t>
  </si>
  <si>
    <t>155102</t>
  </si>
  <si>
    <t>1542</t>
  </si>
  <si>
    <t>PX03</t>
  </si>
  <si>
    <t>Xuất kho: Vải kate trắng cho PX1</t>
  </si>
  <si>
    <t>6211</t>
  </si>
  <si>
    <t>Xuất kho: Chỉ may công. nghiệp cho PX1</t>
  </si>
  <si>
    <t>Xuất kho: Keo đứng làm cổ áo cho PX1</t>
  </si>
  <si>
    <t>Xuất kho: Hộp nút áo cho PX1</t>
  </si>
  <si>
    <t>PN06</t>
  </si>
  <si>
    <t>Nhập kho Thành phẩm áo sơ mi (ASM)</t>
  </si>
  <si>
    <t>155101</t>
  </si>
  <si>
    <t>1541</t>
  </si>
  <si>
    <t>PKT12</t>
  </si>
  <si>
    <t>GTGT 1200</t>
  </si>
  <si>
    <t>Cty TNHH TM &amp; PTCN Quang Minh</t>
  </si>
  <si>
    <t xml:space="preserve">Mua máy photocopy Toshiba E Studio 233 </t>
  </si>
  <si>
    <t>211401</t>
  </si>
  <si>
    <t>Thuế GTGT đầu vào được khấu trừ của HĐ số 1200</t>
  </si>
  <si>
    <t>PKT13</t>
  </si>
  <si>
    <t>GTGT 512</t>
  </si>
  <si>
    <t>Công ty TNHH TM Cường Phương</t>
  </si>
  <si>
    <t>181/7 Đường 3/2, Q.10, Tp.HCM
MST: 0304061345
TK: 119202 445 96014 tại Techcombank, CN Q.10</t>
  </si>
  <si>
    <t>Mua hệ thống máy phát điện cho PX</t>
  </si>
  <si>
    <t>211202</t>
  </si>
  <si>
    <t>331102</t>
  </si>
  <si>
    <t>PKT15</t>
  </si>
  <si>
    <t>Lương phải trả CN sản xuất - PX1</t>
  </si>
  <si>
    <t>6221</t>
  </si>
  <si>
    <t>Lương phải trả CN sản xuất - PX2</t>
  </si>
  <si>
    <t>6222</t>
  </si>
  <si>
    <t>Lương phải trả bộ phận Quản lý phân xưởng</t>
  </si>
  <si>
    <t>6271</t>
  </si>
  <si>
    <t>Lương phải trả bộ phận Kinh doanh</t>
  </si>
  <si>
    <t>Lương phải trả bộ phận Quản lý doanh nghiệp</t>
  </si>
  <si>
    <t>PKT16</t>
  </si>
  <si>
    <t>Trích các khoản theo lương trừ vào lương của CNV</t>
  </si>
  <si>
    <t>33801</t>
  </si>
  <si>
    <t>Trích các khoản theo lương tính vào chi phí</t>
  </si>
  <si>
    <t>PX04</t>
  </si>
  <si>
    <t>Cty TNHH Ngọc Lan</t>
  </si>
  <si>
    <t>45 Bạch Đằng, P.12, Q. Bình Thạnh
MST: 0303573296
TK: 010.0112.437002 tại VCB, CN Bình Thạnh"</t>
  </si>
  <si>
    <t>Xuất kho bán hàng (áo sơ mi)</t>
  </si>
  <si>
    <t>Xuất kho bán hàng (quần tây nam)</t>
  </si>
  <si>
    <t>PKT18</t>
  </si>
  <si>
    <t>GTGT 104</t>
  </si>
  <si>
    <t>Doanh thu bán hàng</t>
  </si>
  <si>
    <t>13103</t>
  </si>
  <si>
    <t>Thuế GTGT phải nộp của HĐ số 104</t>
  </si>
  <si>
    <t>33311</t>
  </si>
  <si>
    <t>PX05</t>
  </si>
  <si>
    <t>PKT19</t>
  </si>
  <si>
    <t>GTGT 105, GTGT 98</t>
  </si>
  <si>
    <t>Thuế GTGT phải nộp của HĐ số 105</t>
  </si>
  <si>
    <t>Chi phí vận chuyển hàng bán</t>
  </si>
  <si>
    <t>Thuế GTGT đầu vào được khấu trừ của HĐ số 98</t>
  </si>
  <si>
    <t>PX06</t>
  </si>
  <si>
    <t>PT03</t>
  </si>
  <si>
    <t>GTGT 106</t>
  </si>
  <si>
    <t>PT04</t>
  </si>
  <si>
    <t>Thuế GTGT phải nộp của HĐ số 106</t>
  </si>
  <si>
    <t>PX07</t>
  </si>
  <si>
    <t>PKT20</t>
  </si>
  <si>
    <t>GTGT 107</t>
  </si>
  <si>
    <t>Thuế GTGT phải nộp của HĐ số 107</t>
  </si>
  <si>
    <t>PKT11</t>
  </si>
  <si>
    <t>Phân bổ chi phí trả trước_PX</t>
  </si>
  <si>
    <t>6273</t>
  </si>
  <si>
    <t>Phân bổ chi phí trả trước_Bán hàng</t>
  </si>
  <si>
    <t>Phân bổ chi phí trả trước_QLDN</t>
  </si>
  <si>
    <t>PKT14</t>
  </si>
  <si>
    <t>Trích khấu hao hệ thống máy may_PX</t>
  </si>
  <si>
    <t>6274</t>
  </si>
  <si>
    <t>Trích khấu hao máy phát điện_PX</t>
  </si>
  <si>
    <t>Trích khấu hao máy photo_Bán hàng</t>
  </si>
  <si>
    <t>Trích khấu hao máy photo_QLDN</t>
  </si>
  <si>
    <t>PKT17</t>
  </si>
  <si>
    <t>Kết chuyển chi phí NVL tính giá thành_PX1</t>
  </si>
  <si>
    <t>Kết chuyển chi phí NCTT tính giá thành_PX1</t>
  </si>
  <si>
    <t>Kết chuyển chi phí NVL tính giá thành_PX2</t>
  </si>
  <si>
    <t>Kết chuyển chi phí NCTT tính giá thành_PX2</t>
  </si>
  <si>
    <t>Kết chuyển chi phí SXC tính giá thành_PX1</t>
  </si>
  <si>
    <t>Kết chuyển chi phí SXC tính giá thành_PX2</t>
  </si>
  <si>
    <t>PKT21</t>
  </si>
  <si>
    <t>Kết chuyển doanh thu bán hàng (DT thuần)</t>
  </si>
  <si>
    <t>Kết chuyển chi phí quản lý doanh nghiệp</t>
  </si>
  <si>
    <t>4212</t>
  </si>
  <si>
    <t>BẢNG DANH MỤC TÀI KHOẢN</t>
  </si>
  <si>
    <t>111</t>
  </si>
  <si>
    <t>Tiền mặt</t>
  </si>
  <si>
    <t>Tiền Việt Nam</t>
  </si>
  <si>
    <t>112</t>
  </si>
  <si>
    <t>Tiền gửi ngân hàng VCB</t>
  </si>
  <si>
    <t>Ngoại tệ</t>
  </si>
  <si>
    <t>VCB_Số tài khoản 001100 502 8946</t>
  </si>
  <si>
    <t>131</t>
  </si>
  <si>
    <t>Phải thu của khách hàng</t>
  </si>
  <si>
    <t>Phải thu ngắn hạn_DNTN Thương Mại Tú Tú</t>
  </si>
  <si>
    <t>Phải thu ngắn hạn_DNTN Thương Mại Thế Lâm</t>
  </si>
  <si>
    <t>Phải thu ngắn hạn_Cty TNHH Ngọc Lan</t>
  </si>
  <si>
    <t>45 Bạch Đằng, P.12, Q. Bình Thạnh
MST: 0303573296
TK: 010.0112.437002 tại VCB, CN Bình Thạnh</t>
  </si>
  <si>
    <t>13104</t>
  </si>
  <si>
    <t>Khách lẻ</t>
  </si>
  <si>
    <t>133</t>
  </si>
  <si>
    <t>Thuế GTGT được khấu trừ HHDV</t>
  </si>
  <si>
    <t>Thuế GTGT được khấu trừ TSCĐ</t>
  </si>
  <si>
    <t>Tạm ứng</t>
  </si>
  <si>
    <t>Tạm ứng_Nguyễn Hữu Nam</t>
  </si>
  <si>
    <t>152</t>
  </si>
  <si>
    <t>Nguyên liệu, vật liệu</t>
  </si>
  <si>
    <t>Vải kate trắng khổ 1.2m</t>
  </si>
  <si>
    <t>m</t>
  </si>
  <si>
    <t>Vải kaki polyester khổ 1.4</t>
  </si>
  <si>
    <t>Chỉ may công nghiệp</t>
  </si>
  <si>
    <t>Cuộn</t>
  </si>
  <si>
    <t>Keo đứng làm đế cổ</t>
  </si>
  <si>
    <t>Nút áo sơ mi</t>
  </si>
  <si>
    <t>hộp</t>
  </si>
  <si>
    <t>153</t>
  </si>
  <si>
    <t>Công cụ, dụng cụ</t>
  </si>
  <si>
    <t>Máy tính bàn</t>
  </si>
  <si>
    <t>154</t>
  </si>
  <si>
    <t>Chi phí sản xuất kinh doanh, dở dang</t>
  </si>
  <si>
    <t>Chi phí sản xuất_PX1</t>
  </si>
  <si>
    <t>Chi phí sản xuất_PX2</t>
  </si>
  <si>
    <t>155</t>
  </si>
  <si>
    <t>Thành phẩm</t>
  </si>
  <si>
    <t>Áo sơ mi nam</t>
  </si>
  <si>
    <t>Quần tây nam</t>
  </si>
  <si>
    <t>Tài sản cố định hữu hình</t>
  </si>
  <si>
    <t>211201</t>
  </si>
  <si>
    <t>Hệ thống máy may công nghiệp</t>
  </si>
  <si>
    <t>Hệ thống máy phát điện</t>
  </si>
  <si>
    <t>Máy photocopy</t>
  </si>
  <si>
    <t>214</t>
  </si>
  <si>
    <t>Hao mòn tài sản cố định</t>
  </si>
  <si>
    <t>Hao mòn TSCĐ hữu hình</t>
  </si>
  <si>
    <t>242</t>
  </si>
  <si>
    <t>Chi phí trả trước dài hạn</t>
  </si>
  <si>
    <t>Chi phí trả trước_Máy tính</t>
  </si>
  <si>
    <t>244</t>
  </si>
  <si>
    <t>Cầm cố, ký quỹ, ký cược dài hạn</t>
  </si>
  <si>
    <t>24401</t>
  </si>
  <si>
    <t>Đặt cọc tiền thuê nhà ông/bà Lâm Thanh Ngọc</t>
  </si>
  <si>
    <t>331</t>
  </si>
  <si>
    <t>Phải trả cho người bán</t>
  </si>
  <si>
    <t>Phải trả người bán NH_Cty TNHH Phân Phối FPT</t>
  </si>
  <si>
    <t>Phải trả người bán NH_Cty TNHH TM Cường Phương</t>
  </si>
  <si>
    <t>Phải trả người bán NH_Cty TNHH TM&amp;PTCN Quang Minh</t>
  </si>
  <si>
    <t>Phải trả người bán NH_Cty TNHH TM-DV Vĩnh Tường</t>
  </si>
  <si>
    <t>Phải trả người bán NH_Cty CP Dệt May Gia Định</t>
  </si>
  <si>
    <t>331106</t>
  </si>
  <si>
    <t>Phải trả người bán NH_Cty Cấp Thoát Nước Gia Định</t>
  </si>
  <si>
    <t>331107</t>
  </si>
  <si>
    <t>Phải trả người bán NH_Cty Điện Lực Gia Định</t>
  </si>
  <si>
    <t>331108</t>
  </si>
  <si>
    <t>Phải trả người bán NH_Tập đoàn Bưu Chính Viễn Thông (VNPT)_HCM</t>
  </si>
  <si>
    <t>331109</t>
  </si>
  <si>
    <t>Phải trả người bán NH_Cty TNHH Thành Công</t>
  </si>
  <si>
    <t>189 Phan Văn Hân, P.17, Q. Bình Thạnh, Tp.HCM
MST: 0315268136
TK: 1093 6978 766015 tại Techcombank, CN Bình Thạnh</t>
  </si>
  <si>
    <t>Phải trả người bán NH_DNTN Việt Hoa</t>
  </si>
  <si>
    <t>333</t>
  </si>
  <si>
    <t>Thuế và các khoản phải nộp NN</t>
  </si>
  <si>
    <t>Thuế Thu nhập doanh nghiệp</t>
  </si>
  <si>
    <t>33382</t>
  </si>
  <si>
    <t>Các loại thuế khác (Lệ phí môn bài)</t>
  </si>
  <si>
    <t>334</t>
  </si>
  <si>
    <t>Phải trả người lao động</t>
  </si>
  <si>
    <t>Phải trả Công nhân viên_Lương</t>
  </si>
  <si>
    <t>33412</t>
  </si>
  <si>
    <t>Các khoản phải trả cho Công nhân viên</t>
  </si>
  <si>
    <t>338</t>
  </si>
  <si>
    <t>BHXH, BHYT, BHTN, KPCĐ</t>
  </si>
  <si>
    <t>33881</t>
  </si>
  <si>
    <t>Nợ phải trả khác không quá 1 năm</t>
  </si>
  <si>
    <t>353</t>
  </si>
  <si>
    <t>Quỹ khen thưởng, phúc lợi</t>
  </si>
  <si>
    <t>411101</t>
  </si>
  <si>
    <t>Lê Khánh Hưng góp vốn</t>
  </si>
  <si>
    <t>411102</t>
  </si>
  <si>
    <t>Nguyễn Thị Thanh Lan góp vốn</t>
  </si>
  <si>
    <t>411103</t>
  </si>
  <si>
    <t>Trần Thanh Tâm góp vốn</t>
  </si>
  <si>
    <t>Lợi nhuận chưa phân phối</t>
  </si>
  <si>
    <t>4211</t>
  </si>
  <si>
    <t>LN chưa phân phối năm trước</t>
  </si>
  <si>
    <t>LN chưa phân phối năm nay</t>
  </si>
  <si>
    <t>511</t>
  </si>
  <si>
    <t>Doanh thu bán hàng và dịch vụ</t>
  </si>
  <si>
    <t>Doanh thu bán các thành phẩm</t>
  </si>
  <si>
    <t>515</t>
  </si>
  <si>
    <t>Doanh thu hoạt động tài chính</t>
  </si>
  <si>
    <t>621</t>
  </si>
  <si>
    <t>Chi phí nguyên liệu, vật liệu</t>
  </si>
  <si>
    <t>Chi phí nguyên liệu, vật liệu_Phân xưởng 1</t>
  </si>
  <si>
    <t>Chi phí nguyên liệu, vật liệu_Phân xưởng 2</t>
  </si>
  <si>
    <t>622</t>
  </si>
  <si>
    <t>Chi phí nhân công trực tiếp</t>
  </si>
  <si>
    <t>Chi phí nhân công trực tiếp_PX1</t>
  </si>
  <si>
    <t>Chi phí nhân công trực tiếp_PX2</t>
  </si>
  <si>
    <t>627</t>
  </si>
  <si>
    <t>Chi phí sản xuất chung</t>
  </si>
  <si>
    <t>Chi phí nhân viên quản lý PX</t>
  </si>
  <si>
    <t>Chi phí dụng cụ sản xuất quản lý PX</t>
  </si>
  <si>
    <t>Chi phí khấu hao TSCĐ Phân xưởng</t>
  </si>
  <si>
    <t>Chi phí dịch vụ mua ngoài Phân xưởng</t>
  </si>
  <si>
    <t>6278</t>
  </si>
  <si>
    <t>Chi phí bằng tiền khác Phân xưởng</t>
  </si>
  <si>
    <t>641</t>
  </si>
  <si>
    <t>Chi phí bán hàng</t>
  </si>
  <si>
    <t>Chi phí nhân viên</t>
  </si>
  <si>
    <t>Chi phí vật liệu</t>
  </si>
  <si>
    <t>Chi phí đồ dùng</t>
  </si>
  <si>
    <t>Chi phí khấu hao TSCĐ</t>
  </si>
  <si>
    <t>Chi phí dịch vụ mua ngoài</t>
  </si>
  <si>
    <t>Chi phí bằng tiền khác</t>
  </si>
  <si>
    <t>642</t>
  </si>
  <si>
    <t>Chi phí nhân viên quản lý</t>
  </si>
  <si>
    <t>Chi phí vật liệu quản lý</t>
  </si>
  <si>
    <t>Chi phí đồ dùng văn phòng</t>
  </si>
  <si>
    <t>Thuế, phí và lệ phí</t>
  </si>
  <si>
    <t>711</t>
  </si>
  <si>
    <t>Thu nhập khác</t>
  </si>
  <si>
    <t>821</t>
  </si>
  <si>
    <t>Chi phí thuế thu nhập doanh nghiệp</t>
  </si>
  <si>
    <t>Chi phí thuế thu nhập DN hiện hành</t>
  </si>
  <si>
    <t>Chi phí thuế thu nhập DN hoãn lại</t>
  </si>
  <si>
    <t>Chi phí thuế TNDN</t>
  </si>
  <si>
    <t>Kết chuyển chi phí thuế TNDN</t>
  </si>
  <si>
    <t>8212</t>
  </si>
  <si>
    <t>Kết chuyển LÃI</t>
  </si>
  <si>
    <t>14102</t>
  </si>
  <si>
    <t>Tạm ứng_Nguyễn Minh Ngân</t>
  </si>
  <si>
    <t>[5]?</t>
  </si>
  <si>
    <t>[6]?</t>
  </si>
  <si>
    <t>[7]?</t>
  </si>
  <si>
    <t>[8]?</t>
  </si>
  <si>
    <t>Yêu cầu 1: Hãy định khoản nghiệp vụ kinh tế trên? Cho biết bộ chứng từ gồm những gì? (3 điểm)</t>
  </si>
  <si>
    <t>Tên Công ty: Công ty Cổ phần A&amp;B</t>
  </si>
  <si>
    <t>Địa chỉ: 233A Phan Văn Trị, P.11, Q. Bình Thạnh, Tp.HCM</t>
  </si>
  <si>
    <t>Mã số thuế: 0304022862</t>
  </si>
  <si>
    <t>Người lập biểu: Họ và tên sinh viên</t>
  </si>
  <si>
    <t>THÔNG TIN CÔNG TY CỔ PHẦN A&amp;B</t>
  </si>
  <si>
    <t>Giám đốc Công ty: Lê Khánh Hưng</t>
  </si>
  <si>
    <t>Kế toán trưởng: Lê Thị Thơ</t>
  </si>
  <si>
    <t>Thủ quỹ: Bùi Thị Tâm</t>
  </si>
  <si>
    <t>Thủ kho: Trần Thị Trúc</t>
  </si>
  <si>
    <t>Tên vật tư, TP</t>
  </si>
  <si>
    <t>Mã hàng</t>
  </si>
  <si>
    <t>Số lượng</t>
  </si>
  <si>
    <t>Đơn giá</t>
  </si>
  <si>
    <t>Thành tiền</t>
  </si>
  <si>
    <t>CỘNG</t>
  </si>
  <si>
    <t>Người lập phiếu</t>
  </si>
  <si>
    <t>Thủ kho</t>
  </si>
  <si>
    <t xml:space="preserve">      (Ký, họ tên)</t>
  </si>
  <si>
    <t>TỔNG SỐ PHÁT SINH</t>
  </si>
  <si>
    <t>SỐ DƯ CUỐI KỲ</t>
  </si>
  <si>
    <t>[9]?</t>
  </si>
  <si>
    <t>[10]?</t>
  </si>
  <si>
    <t>[11]?</t>
  </si>
  <si>
    <t>[12]?</t>
  </si>
  <si>
    <t>ĐỀ 02 - LẦN 1:</t>
  </si>
  <si>
    <t>SỐ HIỆU</t>
  </si>
  <si>
    <t>NGÀY GHI SỔ</t>
  </si>
  <si>
    <t>CHỨNG TỪ</t>
  </si>
  <si>
    <t xml:space="preserve">TK ĐỐI ỨNG </t>
  </si>
  <si>
    <t>SỐ TIỀN</t>
  </si>
  <si>
    <t>SỐ TỒN</t>
  </si>
  <si>
    <t>SỐ</t>
  </si>
  <si>
    <t>NGÀY</t>
  </si>
  <si>
    <t>NỢ</t>
  </si>
  <si>
    <t xml:space="preserve"> CÓ</t>
  </si>
  <si>
    <r>
      <t>Yêu cầu 2:</t>
    </r>
    <r>
      <rPr>
        <b/>
        <sz val="7"/>
        <color rgb="FF000000"/>
        <rFont val="Times New Roman"/>
        <family val="1"/>
      </rPr>
      <t xml:space="preserve">  </t>
    </r>
    <r>
      <rPr>
        <b/>
        <sz val="13"/>
        <color rgb="FF000000"/>
        <rFont val="Times New Roman"/>
        <family val="1"/>
      </rPr>
      <t>Hãy lập Phiếu xuất kho và phiếu thu cho nghiệp vụ kinh tế trên? (3 điểm)</t>
    </r>
  </si>
  <si>
    <t>*LẬP PHIẾU XUẤT KHO: 1,5 điểm</t>
  </si>
  <si>
    <t>PHIẾU XUẤT KHO</t>
  </si>
  <si>
    <t>Yêu cầu</t>
  </si>
  <si>
    <t>Thực xuất</t>
  </si>
  <si>
    <t xml:space="preserve">Người nhận hàng </t>
  </si>
  <si>
    <t xml:space="preserve">    Kế toán trưởng</t>
  </si>
  <si>
    <t>*LẬP PHIẾU THU: 1,5 điểm</t>
  </si>
  <si>
    <t>PHIẾU THU</t>
  </si>
  <si>
    <r>
      <t xml:space="preserve">Người nộp tiền
</t>
    </r>
    <r>
      <rPr>
        <b/>
        <i/>
        <sz val="10"/>
        <color theme="1"/>
        <rFont val="Times New Roman"/>
        <family val="1"/>
      </rPr>
      <t>(Ký, họ tên)</t>
    </r>
  </si>
  <si>
    <r>
      <t xml:space="preserve">  Thủ quỹ
</t>
    </r>
    <r>
      <rPr>
        <b/>
        <i/>
        <sz val="10"/>
        <color theme="1"/>
        <rFont val="Times New Roman"/>
        <family val="1"/>
      </rPr>
      <t>(Ký, họ tên)</t>
    </r>
  </si>
  <si>
    <t>Số tiền quy đổi:….................................</t>
  </si>
  <si>
    <t>Nợ TK 632</t>
  </si>
  <si>
    <t xml:space="preserve">  Có TK 155101</t>
  </si>
  <si>
    <t>Nợ TK 1111</t>
  </si>
  <si>
    <t xml:space="preserve">  Có TK 5112</t>
  </si>
  <si>
    <t xml:space="preserve">  Có TK 33311</t>
  </si>
  <si>
    <t>Ngày 30 tháng 03 năm 2023</t>
  </si>
  <si>
    <t>Họ và tên người nhận hàng: Đỗ Ngọc Linh</t>
  </si>
  <si>
    <t>Địa chỉ (đơn vị): Công ty cổ phần A&amp;B</t>
  </si>
  <si>
    <t>SỐ: PX08</t>
  </si>
  <si>
    <t>Lý do xuất: xuất bán hàng cho DNTN Thương mại Tú Tú</t>
  </si>
  <si>
    <r>
      <t xml:space="preserve">Xuất tại kho: Thành phẩm      </t>
    </r>
    <r>
      <rPr>
        <sz val="11"/>
        <color theme="1"/>
        <rFont val="Calibri"/>
        <family val="2"/>
        <scheme val="minor"/>
      </rPr>
      <t xml:space="preserve"> </t>
    </r>
    <r>
      <rPr>
        <sz val="12"/>
        <color theme="1"/>
        <rFont val="Times New Roman"/>
        <family val="1"/>
      </rPr>
      <t>Địa điểm: 233A Phan Văn Trị, P.11, Q. Bình Thạnh, Tp.HCM</t>
    </r>
  </si>
  <si>
    <t>Áo sơ mi nam</t>
  </si>
  <si>
    <t>Cái</t>
  </si>
  <si>
    <t>Tổng số tiền bằng chữ: Chín triệu sáu trăm ngàn đồng.</t>
  </si>
  <si>
    <t>Kèm theo: 02 chứng từ gốc</t>
  </si>
  <si>
    <t>Lê Thị Thơ</t>
  </si>
  <si>
    <t xml:space="preserve"> Trần Thị Trúc</t>
  </si>
  <si>
    <t>Đỗ Ngọc Linh</t>
  </si>
  <si>
    <t>Họ và tên SV</t>
  </si>
  <si>
    <t xml:space="preserve">  Họ và tên người nộp tiền: Hà Văn Tiến</t>
  </si>
  <si>
    <t xml:space="preserve">  Địa chỉ: DNTN Thương Mại Tú Tú.</t>
  </si>
  <si>
    <t xml:space="preserve">  Lý do nộp: Thanh toán tiền cho hóa đơn số 110</t>
  </si>
  <si>
    <t xml:space="preserve">  Số tiền: 19,360,000</t>
  </si>
  <si>
    <t xml:space="preserve">  Viết bằng chữ: Mười chín triệu ba trăm sáu mươi ngàn đồng.</t>
  </si>
  <si>
    <t>Lê Khánh Hưng</t>
  </si>
  <si>
    <t>Hà Văn Tiến</t>
  </si>
  <si>
    <t>Bùi Thị Tâm</t>
  </si>
  <si>
    <t>Đã nhận đủ số tiền viết bằng chữ: Mười chín triệu ba trăm sáu mươi ngàn đồng.</t>
  </si>
  <si>
    <t>PT05</t>
  </si>
  <si>
    <t>PX08</t>
  </si>
  <si>
    <t>GTGT 110</t>
  </si>
  <si>
    <t>Thuế GTGT phải nộp của HĐ số 110</t>
  </si>
  <si>
    <t>TRƯỜNG ĐẠI HỌC VĂN LANG</t>
  </si>
  <si>
    <t>KHOA KẾ TOÁN - KIỂM TOÁN</t>
  </si>
  <si>
    <t>THANG ĐIỂM YÊU CẦU 4</t>
  </si>
  <si>
    <r>
      <rPr>
        <b/>
        <i/>
        <u/>
        <sz val="12"/>
        <color indexed="10"/>
        <rFont val="Times New Roman"/>
        <family val="1"/>
      </rPr>
      <t>Lưu ý dành cho CB chấm thi:</t>
    </r>
    <r>
      <rPr>
        <b/>
        <i/>
        <sz val="12"/>
        <color indexed="10"/>
        <rFont val="Times New Roman"/>
        <family val="1"/>
      </rPr>
      <t xml:space="preserve"> SV có thể sử dụng các cách làm khác nhau miễn kết quả là đúng</t>
    </r>
  </si>
  <si>
    <t>như đáp án, dưới đây chỉ là một trong các cách làm dùng làm đáp án tham khảo.</t>
  </si>
  <si>
    <t>YÊU CẦU 4:</t>
  </si>
  <si>
    <t>3đ</t>
  </si>
  <si>
    <t>CÁC KHỐI DỮ LIỆU ĐÃ ĐƯỢC ĐẶT TÊN NHƯ HÌNH BÊN DƯỚI. SV VẪN CÓ THỂ QUÉT ĐỊA CHỈ TRỰC TIẾP MÀ KHÔNG CẦN ĐẶT TÊN CHO CÁC KHỐI DỮ LIỆU.</t>
  </si>
  <si>
    <t>Mục</t>
  </si>
  <si>
    <t>Nội dung</t>
  </si>
  <si>
    <t>Thang điểm</t>
  </si>
  <si>
    <t>Số hiệu</t>
  </si>
  <si>
    <t>[1]</t>
  </si>
  <si>
    <t>[2]</t>
  </si>
  <si>
    <t>[3]</t>
  </si>
  <si>
    <t>[4]</t>
  </si>
  <si>
    <t>Sao chép dữ liệu xuống tới dòng 134, Định dạng phần ngàn</t>
  </si>
  <si>
    <t>TỔNG</t>
  </si>
  <si>
    <t>ĐỀ 02 - LẦN 1</t>
  </si>
  <si>
    <t xml:space="preserve">Hãy sử dụng hàm excel phù hợp để lấy dữ liệu lên Sổ chi tiết tiền mặt và tiền gửi ngân hàng </t>
  </si>
  <si>
    <t>Sử dụng Data Validation để tạo ô số hiệu: 1111, 1121, 1122</t>
  </si>
  <si>
    <t>VLOOKUP($E$6,BDMTK,7,0)</t>
  </si>
  <si>
    <t>SUMIF(TKNO,$E$6,STPS)</t>
  </si>
  <si>
    <t>SUMIF(TKCO,$E$6,STPS)</t>
  </si>
  <si>
    <t>H9+F10-G10</t>
  </si>
  <si>
    <t>IF($E13="","",NGHIEPVUKT!C8)</t>
  </si>
  <si>
    <t>IF($E13="","",IF(NGHIEPVUKT!D8&lt;&gt;"",NGHIEPVUKT!D8,NGHIEPVUKT!F8))</t>
  </si>
  <si>
    <t>IF($E13="","",NGHIEPVUKT!H8)</t>
  </si>
  <si>
    <t>IF($E13="","",NGHIEPVUKT!K8)</t>
  </si>
  <si>
    <t>IF($E$6=NGHIEPVUKT!L8,NGHIEPVUKT!M8,IF($E$6=NGHIEPVUKT!M8,NGHIEPVUKT!L8,""))</t>
  </si>
  <si>
    <t>IF($E$6=NGHIEPVUKT!L8,NGHIEPVUKT!O8,0)</t>
  </si>
  <si>
    <t>IF($E$6=NGHIEPVUKT!M8,NGHIEPVUKT!O8,0)</t>
  </si>
  <si>
    <t>IF(F13+G13=0,0,$H$9+SUM($F$13:F13)-SUM($G$13:G13))</t>
  </si>
  <si>
    <t>Nút quần tây</t>
  </si>
  <si>
    <t>- Chứng từ ghi sổ: Phiếu xuất kho 08</t>
  </si>
  <si>
    <t>*Ghi nhận Giá vốn:</t>
  </si>
  <si>
    <t>*Ghi nhận doanh thu:</t>
  </si>
  <si>
    <t>- Sắp xếp bộ chứng từ:  Phiếu xuất kho 08, Lệnh xuất kho, Giấy đề nghị xuất kho</t>
  </si>
  <si>
    <t>- Chứng từ gốc: hóa đơn GTGT 110, Phiếu thu 05</t>
  </si>
  <si>
    <t>- Chứng từ ghi sổ: Phiếu thu 05</t>
  </si>
  <si>
    <t>- Sắp xếp bộ chứng từ: Phiếu thu 05, hóa đơn GTGT 110</t>
  </si>
  <si>
    <t>- Chứng từ gốc: Giấy đề nghị xuất kho, Lệnh xuất kho, Phiếu xuất kho 08.</t>
  </si>
  <si>
    <t xml:space="preserve">  Kèm theo: 01 chứng từ gốc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</si>
</sst>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_);_(* \(#,##0.00\);_(* &quot;-&quot;??_);_(@_)"/>
    <numFmt numFmtId="165" formatCode="#,##0_);[Red]\(#,##0\);"/>
    <numFmt numFmtId="166" formatCode="_(* #,##0_);_(* \(#,##0\);_(* &quot;-&quot;??_);_(@_)"/>
  </numFmts>
  <fonts count="49" x14ac:knownFonts="1">
    <font>
      <sz val="11"/>
      <color theme="1"/>
      <name val="Calibri"/>
      <family val="2"/>
      <scheme val="minor"/>
    </font>
    <font>
      <sz val="11"/>
      <color theme="1"/>
      <name val="Calibri"/>
      <family val="2"/>
      <charset val="163"/>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b/>
      <sz val="12"/>
      <name val="Times New Roman"/>
      <family val="1"/>
    </font>
    <font>
      <sz val="10"/>
      <color indexed="12"/>
      <name val="Arial"/>
      <family val="2"/>
    </font>
    <font>
      <sz val="10"/>
      <name val="Times New Roman"/>
      <family val="1"/>
    </font>
    <font>
      <b/>
      <sz val="20"/>
      <color rgb="FFFF0000"/>
      <name val="Times New Roman"/>
      <family val="1"/>
    </font>
    <font>
      <b/>
      <sz val="10"/>
      <name val="Times New Roman"/>
      <family val="1"/>
    </font>
    <font>
      <b/>
      <sz val="10"/>
      <color indexed="60"/>
      <name val="Times New Roman"/>
      <family val="1"/>
    </font>
    <font>
      <b/>
      <sz val="10"/>
      <color indexed="12"/>
      <name val="Times New Roman"/>
      <family val="1"/>
    </font>
    <font>
      <sz val="10"/>
      <color indexed="12"/>
      <name val="Times New Roman"/>
      <family val="1"/>
    </font>
    <font>
      <b/>
      <sz val="18"/>
      <color theme="1"/>
      <name val="Times New Roman"/>
      <family val="1"/>
    </font>
    <font>
      <sz val="13"/>
      <color theme="1"/>
      <name val="Times New Roman"/>
      <family val="1"/>
    </font>
    <font>
      <sz val="13"/>
      <color theme="1"/>
      <name val="Calibri"/>
      <family val="2"/>
      <scheme val="minor"/>
    </font>
    <font>
      <b/>
      <sz val="13"/>
      <color rgb="FFFF0000"/>
      <name val="Times New Roman"/>
      <family val="1"/>
    </font>
    <font>
      <b/>
      <sz val="10"/>
      <color theme="1"/>
      <name val="Times New Roman"/>
      <family val="1"/>
    </font>
    <font>
      <b/>
      <i/>
      <sz val="10"/>
      <color theme="1"/>
      <name val="Times New Roman"/>
      <family val="1"/>
    </font>
    <font>
      <sz val="11"/>
      <color indexed="12"/>
      <name val="Arial"/>
      <family val="2"/>
    </font>
    <font>
      <b/>
      <sz val="11"/>
      <color theme="1"/>
      <name val="Calibri"/>
      <family val="2"/>
      <scheme val="minor"/>
    </font>
    <font>
      <sz val="11"/>
      <name val="Times New Roman"/>
      <family val="1"/>
    </font>
    <font>
      <sz val="10"/>
      <name val="Times New Roman"/>
      <family val="1"/>
      <charset val="163"/>
    </font>
    <font>
      <sz val="10"/>
      <name val="Arial"/>
      <family val="2"/>
      <charset val="163"/>
    </font>
    <font>
      <sz val="12"/>
      <color rgb="FF0070C0"/>
      <name val="Times New Roman"/>
      <family val="1"/>
    </font>
    <font>
      <sz val="12"/>
      <color rgb="FFFF0000"/>
      <name val="Times New Roman"/>
      <family val="1"/>
    </font>
    <font>
      <b/>
      <sz val="12"/>
      <color rgb="FFFF0000"/>
      <name val="Times New Roman"/>
      <family val="1"/>
    </font>
    <font>
      <b/>
      <sz val="12"/>
      <color indexed="12"/>
      <name val="Times New Roman"/>
      <family val="1"/>
    </font>
    <font>
      <b/>
      <sz val="12"/>
      <color rgb="FF00B050"/>
      <name val="Times New Roman"/>
      <family val="1"/>
    </font>
    <font>
      <sz val="12"/>
      <color rgb="FF00B050"/>
      <name val="Times New Roman"/>
      <family val="1"/>
    </font>
    <font>
      <sz val="12"/>
      <color rgb="FF0000FF"/>
      <name val="Times New Roman"/>
      <family val="1"/>
    </font>
    <font>
      <b/>
      <sz val="12"/>
      <color rgb="FF0000FF"/>
      <name val="Times New Roman"/>
      <family val="1"/>
    </font>
    <font>
      <sz val="10"/>
      <color rgb="FF0000FF"/>
      <name val="Times New Roman"/>
      <family val="1"/>
    </font>
    <font>
      <b/>
      <sz val="10"/>
      <color rgb="FF0000FF"/>
      <name val="Times New Roman"/>
      <family val="1"/>
    </font>
    <font>
      <b/>
      <sz val="13"/>
      <color rgb="FF000000"/>
      <name val="Times New Roman"/>
      <family val="1"/>
    </font>
    <font>
      <b/>
      <sz val="7"/>
      <color rgb="FF000000"/>
      <name val="Times New Roman"/>
      <family val="1"/>
    </font>
    <font>
      <b/>
      <sz val="13"/>
      <color theme="1"/>
      <name val="Times New Roman"/>
      <family val="1"/>
    </font>
    <font>
      <sz val="13"/>
      <name val="Times New Roman"/>
      <family val="1"/>
    </font>
    <font>
      <b/>
      <u/>
      <sz val="10"/>
      <color indexed="12"/>
      <name val="Arial"/>
      <family val="2"/>
    </font>
    <font>
      <b/>
      <sz val="10"/>
      <color indexed="12"/>
      <name val="Arial"/>
      <family val="2"/>
    </font>
    <font>
      <b/>
      <sz val="16"/>
      <color rgb="FFFF0000"/>
      <name val="Arial"/>
      <family val="2"/>
    </font>
    <font>
      <b/>
      <u/>
      <sz val="12"/>
      <color theme="1"/>
      <name val="Times New Roman"/>
      <family val="1"/>
    </font>
    <font>
      <i/>
      <sz val="12"/>
      <color theme="1"/>
      <name val="Times New Roman"/>
      <family val="1"/>
    </font>
    <font>
      <b/>
      <u/>
      <sz val="12"/>
      <name val="Times New Roman"/>
      <family val="1"/>
    </font>
    <font>
      <b/>
      <i/>
      <sz val="12"/>
      <color rgb="FFFF0000"/>
      <name val="Times New Roman"/>
      <family val="1"/>
    </font>
    <font>
      <b/>
      <i/>
      <u/>
      <sz val="12"/>
      <color indexed="10"/>
      <name val="Times New Roman"/>
      <family val="1"/>
    </font>
    <font>
      <b/>
      <i/>
      <sz val="12"/>
      <color indexed="10"/>
      <name val="Times New Roman"/>
      <family val="1"/>
    </font>
    <font>
      <b/>
      <sz val="12"/>
      <color theme="2" tint="-0.89999084444715716"/>
      <name val="Times New Roman"/>
      <family val="1"/>
    </font>
  </fonts>
  <fills count="13">
    <fill>
      <patternFill patternType="none"/>
    </fill>
    <fill>
      <patternFill patternType="gray125"/>
    </fill>
    <fill>
      <patternFill patternType="solid">
        <fgColor rgb="FFFFFF00"/>
        <bgColor indexed="64"/>
      </patternFill>
    </fill>
    <fill>
      <patternFill patternType="solid">
        <fgColor indexed="49"/>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indexed="44"/>
        <bgColor indexed="64"/>
      </patternFill>
    </fill>
    <fill>
      <patternFill patternType="solid">
        <fgColor indexed="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164" fontId="2" fillId="0" borderId="0" applyFont="0" applyFill="0" applyBorder="0" applyAlignment="0" applyProtection="0"/>
    <xf numFmtId="41" fontId="2" fillId="0" borderId="0" applyFont="0" applyFill="0" applyBorder="0" applyAlignment="0" applyProtection="0"/>
    <xf numFmtId="0" fontId="1" fillId="0" borderId="0"/>
    <xf numFmtId="164" fontId="2" fillId="0" borderId="0" applyFont="0" applyFill="0" applyBorder="0" applyAlignment="0" applyProtection="0"/>
  </cellStyleXfs>
  <cellXfs count="230">
    <xf numFmtId="0" fontId="0" fillId="0" borderId="0" xfId="0"/>
    <xf numFmtId="0" fontId="3" fillId="0" borderId="0" xfId="0" applyFont="1"/>
    <xf numFmtId="0" fontId="3" fillId="0" borderId="0" xfId="0" applyFont="1" applyAlignment="1">
      <alignment horizontal="left" vertical="center"/>
    </xf>
    <xf numFmtId="0" fontId="5" fillId="0" borderId="0" xfId="0" applyFont="1"/>
    <xf numFmtId="0" fontId="8"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16" fillId="0" borderId="0" xfId="0" applyFont="1"/>
    <xf numFmtId="0" fontId="15" fillId="0" borderId="0" xfId="0" applyFont="1"/>
    <xf numFmtId="0" fontId="0" fillId="0" borderId="0" xfId="0" applyAlignment="1">
      <alignment horizontal="left" wrapText="1"/>
    </xf>
    <xf numFmtId="0" fontId="14" fillId="0" borderId="0" xfId="0" applyFont="1" applyAlignment="1">
      <alignment vertical="center"/>
    </xf>
    <xf numFmtId="0" fontId="0" fillId="0" borderId="7" xfId="0" applyBorder="1"/>
    <xf numFmtId="0" fontId="0" fillId="0" borderId="8" xfId="0" applyBorder="1"/>
    <xf numFmtId="0" fontId="3" fillId="0" borderId="9" xfId="0" applyFont="1" applyBorder="1" applyAlignment="1">
      <alignment vertical="center"/>
    </xf>
    <xf numFmtId="0" fontId="0" fillId="0" borderId="10" xfId="0" applyBorder="1"/>
    <xf numFmtId="0" fontId="4" fillId="0" borderId="9" xfId="0" applyFont="1" applyBorder="1" applyAlignment="1">
      <alignment vertical="center"/>
    </xf>
    <xf numFmtId="0" fontId="0" fillId="0" borderId="9" xfId="0" applyBorder="1" applyAlignment="1">
      <alignment vertical="center"/>
    </xf>
    <xf numFmtId="0" fontId="0" fillId="0" borderId="9" xfId="0" applyBorder="1"/>
    <xf numFmtId="0" fontId="3" fillId="0" borderId="9" xfId="0" applyFont="1" applyBorder="1" applyAlignment="1">
      <alignment horizontal="center" vertical="center"/>
    </xf>
    <xf numFmtId="0" fontId="3" fillId="0" borderId="9" xfId="0" applyFont="1" applyBorder="1" applyAlignment="1">
      <alignment horizontal="left"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18"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justify" vertical="center"/>
    </xf>
    <xf numFmtId="0" fontId="0" fillId="0" borderId="5" xfId="0" applyBorder="1"/>
    <xf numFmtId="0" fontId="0" fillId="0" borderId="6" xfId="0" applyBorder="1"/>
    <xf numFmtId="0" fontId="17" fillId="0" borderId="0" xfId="0" applyFont="1"/>
    <xf numFmtId="0" fontId="6" fillId="0" borderId="0" xfId="0" applyFont="1"/>
    <xf numFmtId="165" fontId="7" fillId="0" borderId="1" xfId="0" applyNumberFormat="1" applyFont="1" applyBorder="1" applyAlignment="1" applyProtection="1">
      <alignment horizontal="center"/>
      <protection hidden="1"/>
    </xf>
    <xf numFmtId="0" fontId="21" fillId="0" borderId="0" xfId="0" applyFont="1"/>
    <xf numFmtId="0" fontId="8"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49" fontId="8" fillId="0" borderId="0" xfId="0" applyNumberFormat="1" applyFont="1" applyAlignment="1">
      <alignment horizontal="center" vertical="center"/>
    </xf>
    <xf numFmtId="3" fontId="8" fillId="0" borderId="0" xfId="0" applyNumberFormat="1" applyFont="1" applyAlignment="1">
      <alignment vertical="center"/>
    </xf>
    <xf numFmtId="0" fontId="8" fillId="0" borderId="0" xfId="0" applyFont="1" applyAlignment="1">
      <alignment horizontal="left" vertical="center"/>
    </xf>
    <xf numFmtId="3" fontId="11" fillId="0" borderId="1" xfId="1" applyNumberFormat="1" applyFont="1" applyFill="1" applyBorder="1" applyAlignment="1">
      <alignment vertical="center"/>
    </xf>
    <xf numFmtId="0" fontId="12"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3" fontId="8" fillId="0" borderId="1" xfId="1" applyNumberFormat="1" applyFont="1" applyFill="1" applyBorder="1" applyAlignment="1">
      <alignment vertical="center"/>
    </xf>
    <xf numFmtId="0" fontId="23" fillId="2" borderId="0" xfId="0" applyFont="1" applyFill="1" applyAlignment="1">
      <alignment vertical="center"/>
    </xf>
    <xf numFmtId="3" fontId="23" fillId="0" borderId="1" xfId="1" applyNumberFormat="1" applyFont="1" applyFill="1" applyBorder="1" applyAlignment="1">
      <alignment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165" fontId="8" fillId="0" borderId="1" xfId="0" quotePrefix="1" applyNumberFormat="1" applyFont="1" applyBorder="1" applyAlignment="1">
      <alignment horizontal="center" vertical="center"/>
    </xf>
    <xf numFmtId="165" fontId="8" fillId="0" borderId="1" xfId="0" applyNumberFormat="1" applyFont="1" applyBorder="1" applyAlignment="1">
      <alignment vertical="center"/>
    </xf>
    <xf numFmtId="14" fontId="8" fillId="0" borderId="1" xfId="0" quotePrefix="1" applyNumberFormat="1" applyFont="1" applyBorder="1" applyAlignment="1">
      <alignment horizontal="center" vertical="center"/>
    </xf>
    <xf numFmtId="0" fontId="8" fillId="0" borderId="1" xfId="0" applyFont="1" applyBorder="1" applyAlignment="1">
      <alignment vertical="center" wrapText="1"/>
    </xf>
    <xf numFmtId="165" fontId="8" fillId="0" borderId="1" xfId="0" applyNumberFormat="1" applyFont="1" applyBorder="1" applyAlignment="1">
      <alignment vertical="center" wrapText="1"/>
    </xf>
    <xf numFmtId="0" fontId="8" fillId="0" borderId="1" xfId="0" applyFont="1" applyBorder="1" applyAlignment="1">
      <alignment vertical="center"/>
    </xf>
    <xf numFmtId="165" fontId="8" fillId="0" borderId="1" xfId="0" quotePrefix="1" applyNumberFormat="1" applyFont="1" applyBorder="1" applyAlignment="1">
      <alignment vertical="center"/>
    </xf>
    <xf numFmtId="165" fontId="8" fillId="0" borderId="1" xfId="0" quotePrefix="1" applyNumberFormat="1" applyFont="1" applyBorder="1" applyAlignment="1">
      <alignment vertical="center" wrapText="1"/>
    </xf>
    <xf numFmtId="0" fontId="8" fillId="0" borderId="1" xfId="0" applyFont="1" applyBorder="1" applyAlignment="1">
      <alignment horizontal="left" vertical="center" wrapText="1"/>
    </xf>
    <xf numFmtId="0" fontId="22" fillId="0" borderId="1" xfId="0" applyFont="1" applyBorder="1" applyAlignment="1">
      <alignment vertical="center" wrapText="1"/>
    </xf>
    <xf numFmtId="0" fontId="13" fillId="0" borderId="1" xfId="0" applyFont="1" applyBorder="1" applyAlignment="1">
      <alignment horizontal="center" vertical="center"/>
    </xf>
    <xf numFmtId="0" fontId="23" fillId="0" borderId="1" xfId="0" applyFont="1" applyBorder="1" applyAlignment="1">
      <alignment horizontal="center" vertical="center"/>
    </xf>
    <xf numFmtId="165" fontId="23" fillId="0" borderId="1" xfId="0" quotePrefix="1" applyNumberFormat="1" applyFont="1" applyBorder="1" applyAlignment="1">
      <alignment horizontal="center" vertical="center"/>
    </xf>
    <xf numFmtId="165" fontId="23" fillId="0" borderId="1" xfId="0" applyNumberFormat="1" applyFont="1" applyBorder="1" applyAlignment="1">
      <alignment horizontal="center" vertical="center"/>
    </xf>
    <xf numFmtId="165" fontId="23" fillId="0" borderId="1" xfId="0" quotePrefix="1" applyNumberFormat="1" applyFont="1" applyBorder="1" applyAlignment="1">
      <alignment vertical="center"/>
    </xf>
    <xf numFmtId="14" fontId="23" fillId="0" borderId="1" xfId="0" quotePrefix="1" applyNumberFormat="1" applyFont="1" applyBorder="1" applyAlignment="1">
      <alignment horizontal="center" vertical="center"/>
    </xf>
    <xf numFmtId="165" fontId="23" fillId="0" borderId="1" xfId="0" applyNumberFormat="1" applyFont="1" applyBorder="1" applyAlignment="1">
      <alignment vertical="center"/>
    </xf>
    <xf numFmtId="165" fontId="23" fillId="0" borderId="1" xfId="0" applyNumberFormat="1" applyFont="1" applyBorder="1"/>
    <xf numFmtId="165" fontId="24" fillId="0" borderId="1" xfId="0" applyNumberFormat="1" applyFont="1" applyBorder="1" applyAlignment="1">
      <alignment vertical="center"/>
    </xf>
    <xf numFmtId="0" fontId="8" fillId="0" borderId="1" xfId="0" applyFont="1" applyBorder="1" applyAlignment="1">
      <alignment horizontal="left" vertical="center"/>
    </xf>
    <xf numFmtId="41" fontId="6" fillId="0" borderId="2" xfId="2" applyFont="1" applyFill="1" applyBorder="1" applyAlignment="1">
      <alignment horizontal="center" vertical="center"/>
    </xf>
    <xf numFmtId="41" fontId="6" fillId="0" borderId="2" xfId="2" applyFont="1" applyFill="1" applyBorder="1" applyAlignment="1">
      <alignment vertical="center"/>
    </xf>
    <xf numFmtId="0" fontId="30" fillId="0" borderId="0" xfId="0" applyFont="1" applyAlignment="1">
      <alignment vertical="center"/>
    </xf>
    <xf numFmtId="49" fontId="31" fillId="0" borderId="1" xfId="0" quotePrefix="1" applyNumberFormat="1"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1" fontId="5" fillId="0" borderId="1" xfId="2" applyFont="1" applyFill="1" applyBorder="1" applyAlignment="1">
      <alignment vertical="center" wrapText="1"/>
    </xf>
    <xf numFmtId="49" fontId="32" fillId="0" borderId="1" xfId="0" quotePrefix="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41" fontId="5" fillId="0" borderId="1" xfId="2" applyFont="1" applyFill="1" applyBorder="1" applyAlignment="1">
      <alignment horizontal="center" vertical="center" wrapText="1"/>
    </xf>
    <xf numFmtId="0" fontId="25" fillId="0" borderId="0" xfId="0" applyFont="1"/>
    <xf numFmtId="0" fontId="27" fillId="0" borderId="1" xfId="0" applyFont="1" applyBorder="1" applyAlignment="1">
      <alignment horizontal="center" vertical="center" wrapText="1"/>
    </xf>
    <xf numFmtId="0" fontId="26" fillId="0" borderId="0" xfId="0" applyFont="1"/>
    <xf numFmtId="0" fontId="5" fillId="0" borderId="1" xfId="0" applyFont="1" applyBorder="1" applyAlignment="1">
      <alignment horizontal="left" vertical="center" wrapText="1" indent="2"/>
    </xf>
    <xf numFmtId="41" fontId="5" fillId="0" borderId="0" xfId="2" applyFont="1" applyFill="1" applyAlignment="1">
      <alignment wrapText="1"/>
    </xf>
    <xf numFmtId="49" fontId="5" fillId="0" borderId="0" xfId="0" applyNumberFormat="1" applyFont="1" applyAlignment="1">
      <alignment horizontal="center" wrapText="1"/>
    </xf>
    <xf numFmtId="0" fontId="3" fillId="0" borderId="0" xfId="0" applyFont="1" applyAlignment="1">
      <alignment wrapText="1"/>
    </xf>
    <xf numFmtId="0" fontId="5" fillId="0" borderId="0" xfId="0" applyFont="1" applyAlignment="1">
      <alignment horizontal="center" wrapText="1"/>
    </xf>
    <xf numFmtId="49" fontId="28" fillId="5" borderId="1"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41" fontId="28" fillId="5" borderId="1" xfId="2" applyFont="1" applyFill="1" applyBorder="1" applyAlignment="1">
      <alignment horizontal="center" vertical="center" wrapText="1"/>
    </xf>
    <xf numFmtId="0" fontId="5" fillId="0" borderId="0" xfId="0" applyFont="1" applyAlignment="1">
      <alignment vertical="center"/>
    </xf>
    <xf numFmtId="14" fontId="23" fillId="0" borderId="1" xfId="0" applyNumberFormat="1" applyFont="1" applyBorder="1" applyAlignment="1">
      <alignment horizontal="center" vertical="center"/>
    </xf>
    <xf numFmtId="0" fontId="23" fillId="0" borderId="1" xfId="0" applyFont="1" applyBorder="1" applyAlignment="1">
      <alignment horizontal="left" vertical="center"/>
    </xf>
    <xf numFmtId="0" fontId="23" fillId="0" borderId="0" xfId="0" applyFont="1" applyAlignment="1">
      <alignment vertical="center"/>
    </xf>
    <xf numFmtId="41" fontId="6" fillId="5" borderId="1" xfId="2" applyFont="1" applyFill="1" applyBorder="1" applyAlignment="1">
      <alignment vertical="center" wrapText="1"/>
    </xf>
    <xf numFmtId="165" fontId="8" fillId="0" borderId="1" xfId="0" applyNumberFormat="1" applyFont="1" applyBorder="1"/>
    <xf numFmtId="0" fontId="8" fillId="2" borderId="0" xfId="0" applyFont="1" applyFill="1" applyAlignment="1">
      <alignment vertical="center"/>
    </xf>
    <xf numFmtId="49" fontId="33" fillId="0" borderId="1" xfId="0" quotePrefix="1" applyNumberFormat="1" applyFont="1" applyBorder="1" applyAlignment="1">
      <alignment horizontal="center" vertical="center" wrapText="1"/>
    </xf>
    <xf numFmtId="49" fontId="34" fillId="0" borderId="1" xfId="0" quotePrefix="1" applyNumberFormat="1" applyFont="1" applyBorder="1" applyAlignment="1">
      <alignment horizontal="center" vertical="center" wrapText="1"/>
    </xf>
    <xf numFmtId="49" fontId="33" fillId="0" borderId="1" xfId="0" applyNumberFormat="1" applyFont="1" applyBorder="1" applyAlignment="1">
      <alignment horizontal="center" vertical="center" wrapText="1"/>
    </xf>
    <xf numFmtId="0" fontId="4" fillId="0" borderId="0" xfId="0" applyFont="1"/>
    <xf numFmtId="0" fontId="3" fillId="0" borderId="0" xfId="0" quotePrefix="1" applyFont="1"/>
    <xf numFmtId="0" fontId="4" fillId="0" borderId="0" xfId="0" applyFont="1" applyAlignment="1">
      <alignment horizontal="center" vertical="center"/>
    </xf>
    <xf numFmtId="0" fontId="27" fillId="0" borderId="0" xfId="0" applyFont="1"/>
    <xf numFmtId="0" fontId="35" fillId="0" borderId="0" xfId="0" applyFont="1" applyAlignment="1">
      <alignment horizontal="left" vertical="center"/>
    </xf>
    <xf numFmtId="0" fontId="15" fillId="0" borderId="15" xfId="0" applyFont="1" applyBorder="1" applyAlignment="1">
      <alignment horizontal="left" vertical="center"/>
    </xf>
    <xf numFmtId="0" fontId="15" fillId="0" borderId="15" xfId="0" applyFont="1" applyBorder="1"/>
    <xf numFmtId="0" fontId="15" fillId="0" borderId="16" xfId="0" applyFont="1" applyBorder="1"/>
    <xf numFmtId="0" fontId="15" fillId="0" borderId="17" xfId="0" applyFont="1" applyBorder="1"/>
    <xf numFmtId="0" fontId="38" fillId="0" borderId="0" xfId="0" applyFont="1"/>
    <xf numFmtId="0" fontId="0" fillId="0" borderId="19" xfId="0" applyBorder="1"/>
    <xf numFmtId="0" fontId="38" fillId="0" borderId="0" xfId="0" applyFont="1" applyAlignment="1">
      <alignment vertical="center"/>
    </xf>
    <xf numFmtId="0" fontId="15" fillId="0" borderId="0" xfId="0" applyFont="1" applyAlignment="1">
      <alignment vertical="center"/>
    </xf>
    <xf numFmtId="0" fontId="0" fillId="0" borderId="20" xfId="0" applyBorder="1"/>
    <xf numFmtId="0" fontId="0" fillId="0" borderId="0" xfId="0" applyAlignment="1">
      <alignment horizontal="left" vertical="center" indent="15"/>
    </xf>
    <xf numFmtId="0" fontId="4" fillId="0" borderId="0" xfId="0" applyFont="1" applyAlignment="1">
      <alignment horizontal="left" vertical="center" indent="15"/>
    </xf>
    <xf numFmtId="0" fontId="3" fillId="0" borderId="20" xfId="0" applyFont="1" applyBorder="1" applyAlignment="1">
      <alignment horizontal="justify" vertical="center" wrapText="1"/>
    </xf>
    <xf numFmtId="0" fontId="4" fillId="0" borderId="20" xfId="0" applyFont="1" applyBorder="1" applyAlignment="1">
      <alignment horizontal="center" vertical="center" wrapText="1"/>
    </xf>
    <xf numFmtId="0" fontId="4" fillId="0" borderId="0" xfId="0" applyFont="1" applyAlignment="1">
      <alignment horizontal="justify" vertical="center"/>
    </xf>
    <xf numFmtId="0" fontId="19" fillId="0" borderId="0" xfId="0" applyFont="1" applyAlignment="1">
      <alignment horizontal="center" vertical="center"/>
    </xf>
    <xf numFmtId="0" fontId="8" fillId="6" borderId="1" xfId="0" applyFont="1" applyFill="1" applyBorder="1" applyAlignment="1">
      <alignment horizontal="center" vertical="center"/>
    </xf>
    <xf numFmtId="14" fontId="8" fillId="6" borderId="1" xfId="0" applyNumberFormat="1" applyFont="1" applyFill="1" applyBorder="1" applyAlignment="1">
      <alignment horizontal="center" vertical="center"/>
    </xf>
    <xf numFmtId="165" fontId="8" fillId="6" borderId="1" xfId="0" applyNumberFormat="1" applyFont="1" applyFill="1" applyBorder="1" applyAlignment="1">
      <alignment horizontal="center" vertical="center"/>
    </xf>
    <xf numFmtId="165" fontId="8" fillId="6" borderId="1" xfId="0" quotePrefix="1" applyNumberFormat="1" applyFont="1" applyFill="1" applyBorder="1" applyAlignment="1">
      <alignment horizontal="center" vertical="center"/>
    </xf>
    <xf numFmtId="165" fontId="8" fillId="6" borderId="1" xfId="0" quotePrefix="1" applyNumberFormat="1" applyFont="1" applyFill="1" applyBorder="1" applyAlignment="1">
      <alignment vertical="center"/>
    </xf>
    <xf numFmtId="14" fontId="8" fillId="6" borderId="1" xfId="0" quotePrefix="1" applyNumberFormat="1" applyFont="1" applyFill="1" applyBorder="1" applyAlignment="1">
      <alignment horizontal="center" vertical="center"/>
    </xf>
    <xf numFmtId="165" fontId="8" fillId="6" borderId="1" xfId="0" applyNumberFormat="1" applyFont="1" applyFill="1" applyBorder="1" applyAlignment="1">
      <alignment vertical="center"/>
    </xf>
    <xf numFmtId="0" fontId="8" fillId="6" borderId="1" xfId="0" applyFont="1" applyFill="1" applyBorder="1" applyAlignment="1">
      <alignment vertical="center" wrapText="1"/>
    </xf>
    <xf numFmtId="49" fontId="33" fillId="6" borderId="1" xfId="0" quotePrefix="1" applyNumberFormat="1" applyFont="1" applyFill="1" applyBorder="1" applyAlignment="1">
      <alignment horizontal="center" vertical="center" wrapText="1"/>
    </xf>
    <xf numFmtId="3" fontId="8" fillId="6" borderId="1" xfId="1" applyNumberFormat="1" applyFont="1" applyFill="1" applyBorder="1" applyAlignment="1">
      <alignment vertical="center"/>
    </xf>
    <xf numFmtId="166" fontId="8" fillId="0" borderId="0" xfId="1" applyNumberFormat="1" applyFont="1" applyAlignment="1">
      <alignment horizontal="center" vertical="center"/>
    </xf>
    <xf numFmtId="49" fontId="33" fillId="2" borderId="1" xfId="0" applyNumberFormat="1" applyFont="1" applyFill="1" applyBorder="1" applyAlignment="1">
      <alignment horizontal="center" vertical="center" wrapText="1"/>
    </xf>
    <xf numFmtId="0" fontId="39" fillId="0" borderId="1" xfId="0" applyFont="1" applyBorder="1" applyAlignment="1">
      <alignment horizontal="left" vertical="center"/>
    </xf>
    <xf numFmtId="166" fontId="7" fillId="0" borderId="1" xfId="1" applyNumberFormat="1" applyFont="1" applyBorder="1" applyAlignment="1">
      <alignment horizontal="center"/>
    </xf>
    <xf numFmtId="166" fontId="7" fillId="0" borderId="1" xfId="1" applyNumberFormat="1" applyFont="1" applyBorder="1" applyAlignment="1">
      <alignment horizontal="center" vertical="center"/>
    </xf>
    <xf numFmtId="0" fontId="40" fillId="3" borderId="1" xfId="0" applyFont="1" applyFill="1" applyBorder="1" applyAlignment="1">
      <alignment horizontal="center" vertical="center"/>
    </xf>
    <xf numFmtId="0" fontId="3" fillId="0" borderId="11" xfId="0" applyFont="1" applyBorder="1" applyAlignment="1">
      <alignment horizontal="left" vertical="center"/>
    </xf>
    <xf numFmtId="0" fontId="3" fillId="0" borderId="0" xfId="0" applyFont="1" applyAlignment="1">
      <alignment horizontal="center" vertical="center"/>
    </xf>
    <xf numFmtId="0" fontId="3" fillId="2" borderId="0" xfId="0" applyFont="1" applyFill="1"/>
    <xf numFmtId="166" fontId="6" fillId="0" borderId="0" xfId="1" applyNumberFormat="1" applyFont="1" applyAlignment="1">
      <alignment horizontal="center"/>
    </xf>
    <xf numFmtId="166" fontId="0" fillId="0" borderId="0" xfId="1" applyNumberFormat="1" applyFont="1"/>
    <xf numFmtId="166" fontId="6" fillId="0" borderId="0" xfId="1" applyNumberFormat="1" applyFont="1" applyAlignment="1"/>
    <xf numFmtId="166" fontId="5" fillId="0" borderId="0" xfId="1" applyNumberFormat="1" applyFont="1" applyAlignment="1">
      <alignment horizontal="center"/>
    </xf>
    <xf numFmtId="166" fontId="5" fillId="0" borderId="0" xfId="1" applyNumberFormat="1" applyFont="1" applyAlignment="1"/>
    <xf numFmtId="0" fontId="7" fillId="0" borderId="0" xfId="0" applyFont="1"/>
    <xf numFmtId="0" fontId="7" fillId="8" borderId="1" xfId="0" quotePrefix="1" applyFont="1" applyFill="1" applyBorder="1" applyAlignment="1">
      <alignment horizontal="center"/>
    </xf>
    <xf numFmtId="166" fontId="7" fillId="0" borderId="0" xfId="1" applyNumberFormat="1" applyFont="1"/>
    <xf numFmtId="0" fontId="40" fillId="9" borderId="1" xfId="0" applyFont="1" applyFill="1" applyBorder="1" applyAlignment="1">
      <alignment horizontal="center" vertical="center" wrapText="1"/>
    </xf>
    <xf numFmtId="166" fontId="40" fillId="9" borderId="1" xfId="1" applyNumberFormat="1" applyFont="1" applyFill="1" applyBorder="1" applyAlignment="1">
      <alignment horizontal="center" vertical="center" wrapText="1"/>
    </xf>
    <xf numFmtId="0" fontId="7" fillId="0" borderId="0" xfId="0" quotePrefix="1" applyFont="1"/>
    <xf numFmtId="0" fontId="7" fillId="0" borderId="1" xfId="0" applyFont="1" applyBorder="1" applyAlignment="1">
      <alignment horizontal="center" vertical="center"/>
    </xf>
    <xf numFmtId="166" fontId="40" fillId="3" borderId="1" xfId="1" applyNumberFormat="1" applyFont="1" applyFill="1" applyBorder="1" applyAlignment="1">
      <alignment horizontal="center" vertical="center"/>
    </xf>
    <xf numFmtId="166" fontId="40" fillId="3" borderId="1" xfId="1" applyNumberFormat="1" applyFont="1" applyFill="1" applyBorder="1" applyAlignment="1">
      <alignment horizontal="center"/>
    </xf>
    <xf numFmtId="166" fontId="3" fillId="0" borderId="0" xfId="1" applyNumberFormat="1" applyFont="1"/>
    <xf numFmtId="0" fontId="3" fillId="0" borderId="20" xfId="0" applyFont="1" applyBorder="1" applyAlignment="1">
      <alignment horizontal="center" vertical="center" wrapText="1"/>
    </xf>
    <xf numFmtId="0" fontId="3" fillId="0" borderId="22" xfId="0" applyFont="1" applyBorder="1" applyAlignment="1">
      <alignment horizontal="justify" vertical="center" wrapText="1"/>
    </xf>
    <xf numFmtId="0" fontId="43" fillId="0" borderId="0" xfId="0" applyFont="1" applyAlignment="1">
      <alignment horizontal="right" vertical="center"/>
    </xf>
    <xf numFmtId="0" fontId="19" fillId="0" borderId="0" xfId="0" applyFont="1" applyAlignment="1">
      <alignment vertical="center"/>
    </xf>
    <xf numFmtId="14" fontId="5" fillId="0" borderId="0" xfId="0" applyNumberFormat="1" applyFont="1"/>
    <xf numFmtId="14" fontId="7" fillId="0" borderId="0" xfId="0" applyNumberFormat="1" applyFont="1"/>
    <xf numFmtId="14" fontId="40" fillId="9"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xf>
    <xf numFmtId="14" fontId="20" fillId="0" borderId="1" xfId="0" applyNumberFormat="1" applyFont="1" applyBorder="1" applyAlignment="1" applyProtection="1">
      <alignment horizontal="center"/>
      <protection hidden="1"/>
    </xf>
    <xf numFmtId="14" fontId="0" fillId="0" borderId="0" xfId="0" applyNumberFormat="1"/>
    <xf numFmtId="166" fontId="3" fillId="0" borderId="20" xfId="1" applyNumberFormat="1" applyFont="1" applyBorder="1" applyAlignment="1">
      <alignment horizontal="justify" vertical="center" wrapText="1"/>
    </xf>
    <xf numFmtId="0" fontId="4" fillId="0" borderId="9" xfId="0" applyFont="1" applyBorder="1" applyAlignment="1">
      <alignment horizontal="center" vertical="center"/>
    </xf>
    <xf numFmtId="0" fontId="3" fillId="0" borderId="15" xfId="0" applyFont="1" applyBorder="1" applyAlignment="1">
      <alignment horizontal="left" vertical="center"/>
    </xf>
    <xf numFmtId="0" fontId="3" fillId="0" borderId="25" xfId="0" applyFont="1" applyBorder="1" applyAlignment="1">
      <alignment horizontal="left" vertical="center"/>
    </xf>
    <xf numFmtId="49" fontId="34" fillId="6" borderId="1" xfId="0" quotePrefix="1" applyNumberFormat="1" applyFont="1" applyFill="1" applyBorder="1" applyAlignment="1">
      <alignment horizontal="center" vertical="center" wrapText="1"/>
    </xf>
    <xf numFmtId="49" fontId="31" fillId="6" borderId="1" xfId="0" quotePrefix="1" applyNumberFormat="1" applyFont="1" applyFill="1" applyBorder="1" applyAlignment="1">
      <alignment horizontal="center" vertical="center" wrapText="1"/>
    </xf>
    <xf numFmtId="49" fontId="31" fillId="2" borderId="1" xfId="0" quotePrefix="1" applyNumberFormat="1" applyFont="1" applyFill="1" applyBorder="1" applyAlignment="1">
      <alignment horizontal="center" vertical="center" wrapText="1"/>
    </xf>
    <xf numFmtId="3" fontId="8" fillId="2" borderId="1" xfId="1" applyNumberFormat="1" applyFont="1" applyFill="1" applyBorder="1" applyAlignment="1">
      <alignment vertical="center"/>
    </xf>
    <xf numFmtId="14" fontId="20" fillId="0" borderId="1" xfId="0" applyNumberFormat="1" applyFont="1" applyBorder="1" applyAlignment="1" applyProtection="1">
      <alignment horizontal="left"/>
      <protection hidden="1"/>
    </xf>
    <xf numFmtId="166" fontId="7" fillId="2" borderId="1" xfId="1" applyNumberFormat="1" applyFont="1" applyFill="1" applyBorder="1" applyAlignment="1">
      <alignment horizontal="center" vertical="center"/>
    </xf>
    <xf numFmtId="165" fontId="7" fillId="2" borderId="1" xfId="0" applyNumberFormat="1" applyFont="1" applyFill="1" applyBorder="1" applyAlignment="1" applyProtection="1">
      <alignment horizontal="center"/>
      <protection hidden="1"/>
    </xf>
    <xf numFmtId="0" fontId="5" fillId="0" borderId="0" xfId="0" applyFont="1" applyAlignment="1">
      <alignment horizontal="center" vertical="center"/>
    </xf>
    <xf numFmtId="0" fontId="44" fillId="0" borderId="0" xfId="0" applyFont="1"/>
    <xf numFmtId="0" fontId="45" fillId="0" borderId="0" xfId="0" applyFont="1" applyAlignment="1">
      <alignment horizontal="left" vertical="center"/>
    </xf>
    <xf numFmtId="0" fontId="6" fillId="10" borderId="1" xfId="0" applyFont="1" applyFill="1" applyBorder="1" applyAlignment="1">
      <alignment horizontal="center" vertical="center" wrapText="1"/>
    </xf>
    <xf numFmtId="0" fontId="48" fillId="11" borderId="26" xfId="0" applyFont="1" applyFill="1" applyBorder="1" applyAlignment="1">
      <alignment vertical="center" wrapText="1"/>
    </xf>
    <xf numFmtId="0" fontId="6" fillId="12" borderId="26"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4" fillId="0" borderId="1" xfId="4" applyFont="1" applyFill="1" applyBorder="1" applyAlignment="1">
      <alignment horizontal="center" vertical="center" wrapText="1"/>
    </xf>
    <xf numFmtId="0" fontId="5" fillId="0" borderId="1" xfId="0" applyFont="1" applyBorder="1" applyAlignment="1">
      <alignment horizontal="center" vertical="center"/>
    </xf>
    <xf numFmtId="164" fontId="5" fillId="0" borderId="1" xfId="4" applyFont="1" applyFill="1" applyBorder="1" applyAlignment="1">
      <alignment horizontal="center" vertical="center" wrapText="1"/>
    </xf>
    <xf numFmtId="165" fontId="5" fillId="0" borderId="1" xfId="0" applyNumberFormat="1" applyFont="1" applyBorder="1" applyAlignment="1" applyProtection="1">
      <alignment horizontal="center"/>
      <protection hidden="1"/>
    </xf>
    <xf numFmtId="164" fontId="26" fillId="0" borderId="1" xfId="4" applyFont="1" applyFill="1" applyBorder="1" applyAlignment="1">
      <alignment horizontal="center" vertical="center" wrapText="1"/>
    </xf>
    <xf numFmtId="164" fontId="6" fillId="0" borderId="1" xfId="0" applyNumberFormat="1" applyFont="1" applyBorder="1" applyAlignment="1">
      <alignment horizontal="center" vertical="center"/>
    </xf>
    <xf numFmtId="164" fontId="26" fillId="0" borderId="2" xfId="4" applyFont="1" applyFill="1" applyBorder="1" applyAlignment="1">
      <alignment horizontal="center" vertical="center" wrapText="1"/>
    </xf>
    <xf numFmtId="0" fontId="5" fillId="0" borderId="1" xfId="0" quotePrefix="1" applyFont="1" applyBorder="1" applyAlignment="1">
      <alignment horizontal="left" vertical="center" wrapText="1"/>
    </xf>
    <xf numFmtId="0" fontId="4" fillId="0" borderId="10" xfId="0" applyFont="1" applyBorder="1" applyAlignment="1">
      <alignment horizontal="center" vertical="center"/>
    </xf>
    <xf numFmtId="0" fontId="21" fillId="0" borderId="0" xfId="0" applyFont="1" applyAlignment="1">
      <alignment horizontal="center"/>
    </xf>
    <xf numFmtId="0" fontId="37" fillId="2" borderId="13" xfId="0" applyFont="1" applyFill="1" applyBorder="1" applyAlignment="1">
      <alignment horizontal="center" vertical="center"/>
    </xf>
    <xf numFmtId="0" fontId="37" fillId="2" borderId="14" xfId="0" applyFont="1" applyFill="1" applyBorder="1" applyAlignment="1">
      <alignment horizontal="center" vertical="center"/>
    </xf>
    <xf numFmtId="0" fontId="37" fillId="2" borderId="18"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0" fontId="42" fillId="0" borderId="0" xfId="0" applyFont="1" applyAlignment="1">
      <alignment horizontal="center" vertical="center"/>
    </xf>
    <xf numFmtId="0" fontId="19"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49" fontId="10" fillId="0" borderId="1" xfId="0" applyNumberFormat="1" applyFont="1" applyBorder="1" applyAlignment="1">
      <alignment horizontal="center" vertical="center"/>
    </xf>
    <xf numFmtId="0" fontId="29" fillId="0" borderId="26"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8" fillId="0" borderId="5" xfId="0" applyFont="1" applyBorder="1" applyAlignment="1">
      <alignment horizontal="center" vertical="center"/>
    </xf>
    <xf numFmtId="0" fontId="41" fillId="7" borderId="0" xfId="0" applyFont="1" applyFill="1" applyAlignment="1">
      <alignment horizontal="center" vertical="center"/>
    </xf>
    <xf numFmtId="14" fontId="40" fillId="9" borderId="1" xfId="0" applyNumberFormat="1" applyFont="1" applyFill="1" applyBorder="1" applyAlignment="1">
      <alignment horizontal="center" vertical="center" wrapText="1"/>
    </xf>
    <xf numFmtId="0" fontId="40" fillId="9" borderId="1" xfId="0" applyFont="1" applyFill="1" applyBorder="1" applyAlignment="1">
      <alignment horizontal="center" vertical="center" wrapText="1"/>
    </xf>
    <xf numFmtId="0" fontId="40" fillId="9" borderId="2" xfId="0" applyFont="1" applyFill="1" applyBorder="1" applyAlignment="1">
      <alignment horizontal="center" vertical="center" wrapText="1"/>
    </xf>
    <xf numFmtId="0" fontId="40" fillId="9" borderId="12" xfId="0" applyFont="1" applyFill="1" applyBorder="1" applyAlignment="1">
      <alignment horizontal="center" vertical="center" wrapText="1"/>
    </xf>
    <xf numFmtId="166" fontId="40" fillId="9" borderId="4" xfId="1" applyNumberFormat="1" applyFont="1" applyFill="1" applyBorder="1" applyAlignment="1">
      <alignment horizontal="center" vertical="center" wrapText="1"/>
    </xf>
    <xf numFmtId="166" fontId="40" fillId="9" borderId="1" xfId="1" applyNumberFormat="1" applyFont="1" applyFill="1" applyBorder="1" applyAlignment="1">
      <alignment horizontal="center" vertical="center" wrapText="1"/>
    </xf>
    <xf numFmtId="166" fontId="40" fillId="9" borderId="2" xfId="1" applyNumberFormat="1" applyFont="1" applyFill="1" applyBorder="1" applyAlignment="1">
      <alignment horizontal="center" vertical="center"/>
    </xf>
    <xf numFmtId="166" fontId="40" fillId="9" borderId="12" xfId="1" applyNumberFormat="1" applyFont="1" applyFill="1" applyBorder="1" applyAlignment="1">
      <alignment horizontal="center" vertical="center"/>
    </xf>
    <xf numFmtId="0" fontId="4" fillId="0" borderId="0" xfId="0" applyFont="1" applyAlignment="1">
      <alignment horizontal="center" vertical="center" wrapText="1"/>
    </xf>
    <xf numFmtId="0" fontId="26" fillId="0" borderId="0" xfId="0" applyFont="1" applyAlignment="1">
      <alignment horizontal="left" vertical="center" wrapText="1"/>
    </xf>
    <xf numFmtId="0" fontId="6" fillId="0" borderId="26" xfId="0" applyFont="1" applyBorder="1" applyAlignment="1">
      <alignment horizontal="center"/>
    </xf>
    <xf numFmtId="0" fontId="6" fillId="0" borderId="4" xfId="0" applyFont="1" applyBorder="1" applyAlignment="1">
      <alignment horizontal="center"/>
    </xf>
  </cellXfs>
  <cellStyles count="5">
    <cellStyle name="Comma" xfId="1" builtinId="3"/>
    <cellStyle name="Comma [0]" xfId="2" builtinId="6"/>
    <cellStyle name="Comma 3" xfId="4" xr:uid="{91A210D1-4F43-44C0-A62D-BAD19280C1F6}"/>
    <cellStyle name="Normal" xfId="0" builtinId="0"/>
    <cellStyle name="Normal 2" xfId="3" xr:uid="{2697143A-38E7-45AF-9EA9-13530633D1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320040</xdr:colOff>
      <xdr:row>22</xdr:row>
      <xdr:rowOff>22860</xdr:rowOff>
    </xdr:from>
    <xdr:to>
      <xdr:col>8</xdr:col>
      <xdr:colOff>228600</xdr:colOff>
      <xdr:row>25</xdr:row>
      <xdr:rowOff>205740</xdr:rowOff>
    </xdr:to>
    <xdr:sp macro="" textlink="">
      <xdr:nvSpPr>
        <xdr:cNvPr id="1025" name="Text Box 1">
          <a:extLst>
            <a:ext uri="{FF2B5EF4-FFF2-40B4-BE49-F238E27FC236}">
              <a16:creationId xmlns:a16="http://schemas.microsoft.com/office/drawing/2014/main" id="{0C18E2CD-53B1-87C6-3200-EFB85057C90A}"/>
            </a:ext>
          </a:extLst>
        </xdr:cNvPr>
        <xdr:cNvSpPr txBox="1">
          <a:spLocks noChangeArrowheads="1"/>
        </xdr:cNvSpPr>
      </xdr:nvSpPr>
      <xdr:spPr bwMode="auto">
        <a:xfrm>
          <a:off x="6377940" y="453390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Nợ: 632</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Có: 155101</a:t>
          </a:r>
        </a:p>
      </xdr:txBody>
    </xdr:sp>
    <xdr:clientData/>
  </xdr:twoCellAnchor>
  <xdr:twoCellAnchor>
    <xdr:from>
      <xdr:col>6</xdr:col>
      <xdr:colOff>708660</xdr:colOff>
      <xdr:row>18</xdr:row>
      <xdr:rowOff>152400</xdr:rowOff>
    </xdr:from>
    <xdr:to>
      <xdr:col>9</xdr:col>
      <xdr:colOff>266700</xdr:colOff>
      <xdr:row>21</xdr:row>
      <xdr:rowOff>182880</xdr:rowOff>
    </xdr:to>
    <xdr:sp macro="" textlink="">
      <xdr:nvSpPr>
        <xdr:cNvPr id="3" name="Text Box 8">
          <a:extLst>
            <a:ext uri="{FF2B5EF4-FFF2-40B4-BE49-F238E27FC236}">
              <a16:creationId xmlns:a16="http://schemas.microsoft.com/office/drawing/2014/main" id="{0BBCFFB6-AC23-4502-B642-D9DE23F40D5D}"/>
            </a:ext>
          </a:extLst>
        </xdr:cNvPr>
        <xdr:cNvSpPr txBox="1">
          <a:spLocks noChangeArrowheads="1"/>
        </xdr:cNvSpPr>
      </xdr:nvSpPr>
      <xdr:spPr bwMode="auto">
        <a:xfrm>
          <a:off x="6766560" y="3886200"/>
          <a:ext cx="2186940" cy="62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Times New Roman"/>
              <a:cs typeface="Times New Roman"/>
            </a:rPr>
            <a:t>Mẫu số 02-VT</a:t>
          </a:r>
          <a:endParaRPr lang="en-US" sz="1100" b="0" i="0" u="none" strike="noStrike" baseline="0">
            <a:solidFill>
              <a:srgbClr val="000000"/>
            </a:solidFill>
            <a:latin typeface="Calibri"/>
            <a:ea typeface="Calibri"/>
            <a:cs typeface="Calibri"/>
          </a:endParaRPr>
        </a:p>
        <a:p>
          <a:pPr algn="ctr" rtl="0">
            <a:defRPr sz="1000"/>
          </a:pPr>
          <a:r>
            <a:rPr lang="en-US" sz="1000" b="0" i="0" u="none" strike="noStrike" baseline="0">
              <a:solidFill>
                <a:srgbClr val="000000"/>
              </a:solidFill>
              <a:latin typeface="Times New Roman"/>
              <a:cs typeface="Times New Roman"/>
            </a:rPr>
            <a:t>TT 200/2014/QĐ-BTC ngày 22/12/2014 của Bộ Tài Chính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441960</xdr:colOff>
      <xdr:row>21</xdr:row>
      <xdr:rowOff>7620</xdr:rowOff>
    </xdr:from>
    <xdr:to>
      <xdr:col>5</xdr:col>
      <xdr:colOff>800100</xdr:colOff>
      <xdr:row>24</xdr:row>
      <xdr:rowOff>205740</xdr:rowOff>
    </xdr:to>
    <xdr:sp macro="" textlink="">
      <xdr:nvSpPr>
        <xdr:cNvPr id="2" name="Text Box 4">
          <a:extLst>
            <a:ext uri="{FF2B5EF4-FFF2-40B4-BE49-F238E27FC236}">
              <a16:creationId xmlns:a16="http://schemas.microsoft.com/office/drawing/2014/main" id="{03B1B396-3E2A-47D5-ABF2-BAF5017D2042}"/>
            </a:ext>
          </a:extLst>
        </xdr:cNvPr>
        <xdr:cNvSpPr txBox="1">
          <a:spLocks noChangeArrowheads="1"/>
        </xdr:cNvSpPr>
      </xdr:nvSpPr>
      <xdr:spPr bwMode="auto">
        <a:xfrm>
          <a:off x="5097780" y="275082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S ố:</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N ợ:</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 ó:</a:t>
          </a:r>
        </a:p>
      </xdr:txBody>
    </xdr:sp>
    <xdr:clientData/>
  </xdr:twoCellAnchor>
  <xdr:twoCellAnchor>
    <xdr:from>
      <xdr:col>4</xdr:col>
      <xdr:colOff>381000</xdr:colOff>
      <xdr:row>17</xdr:row>
      <xdr:rowOff>91440</xdr:rowOff>
    </xdr:from>
    <xdr:to>
      <xdr:col>6</xdr:col>
      <xdr:colOff>0</xdr:colOff>
      <xdr:row>21</xdr:row>
      <xdr:rowOff>99060</xdr:rowOff>
    </xdr:to>
    <xdr:sp macro="" textlink="">
      <xdr:nvSpPr>
        <xdr:cNvPr id="3" name="Text Box 5">
          <a:extLst>
            <a:ext uri="{FF2B5EF4-FFF2-40B4-BE49-F238E27FC236}">
              <a16:creationId xmlns:a16="http://schemas.microsoft.com/office/drawing/2014/main" id="{CDE918BB-13CE-43F7-865F-622F47D95317}"/>
            </a:ext>
          </a:extLst>
        </xdr:cNvPr>
        <xdr:cNvSpPr txBox="1">
          <a:spLocks noChangeArrowheads="1"/>
        </xdr:cNvSpPr>
      </xdr:nvSpPr>
      <xdr:spPr bwMode="auto">
        <a:xfrm>
          <a:off x="5158740" y="3726180"/>
          <a:ext cx="193548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Times New Roman"/>
              <a:cs typeface="Times New Roman"/>
            </a:rPr>
            <a:t>Mẫu số 01-TT</a:t>
          </a:r>
          <a:endParaRPr lang="en-US" sz="1100" b="0" i="0" u="none" strike="noStrike" baseline="0">
            <a:solidFill>
              <a:srgbClr val="000000"/>
            </a:solidFill>
            <a:latin typeface="Calibri"/>
            <a:ea typeface="Calibri"/>
            <a:cs typeface="Calibri"/>
          </a:endParaRPr>
        </a:p>
        <a:p>
          <a:pPr algn="ctr" rtl="0">
            <a:defRPr sz="1000"/>
          </a:pPr>
          <a:r>
            <a:rPr lang="en-US" sz="1000" b="0" i="0" u="none" strike="noStrike" baseline="0">
              <a:solidFill>
                <a:srgbClr val="000000"/>
              </a:solidFill>
              <a:latin typeface="Times New Roman"/>
              <a:cs typeface="Times New Roman"/>
            </a:rPr>
            <a:t>TT 200/2014/TT-BTC ngày 22/12/2014 của Bộ Tài Chính</a:t>
          </a:r>
        </a:p>
      </xdr:txBody>
    </xdr:sp>
    <xdr:clientData/>
  </xdr:twoCellAnchor>
  <xdr:twoCellAnchor>
    <xdr:from>
      <xdr:col>4</xdr:col>
      <xdr:colOff>441960</xdr:colOff>
      <xdr:row>21</xdr:row>
      <xdr:rowOff>7620</xdr:rowOff>
    </xdr:from>
    <xdr:to>
      <xdr:col>5</xdr:col>
      <xdr:colOff>800100</xdr:colOff>
      <xdr:row>24</xdr:row>
      <xdr:rowOff>205740</xdr:rowOff>
    </xdr:to>
    <xdr:sp macro="" textlink="">
      <xdr:nvSpPr>
        <xdr:cNvPr id="4" name="Text Box 4">
          <a:extLst>
            <a:ext uri="{FF2B5EF4-FFF2-40B4-BE49-F238E27FC236}">
              <a16:creationId xmlns:a16="http://schemas.microsoft.com/office/drawing/2014/main" id="{C0E9D089-18C3-4FE6-848C-260825F36AB4}"/>
            </a:ext>
          </a:extLst>
        </xdr:cNvPr>
        <xdr:cNvSpPr txBox="1">
          <a:spLocks noChangeArrowheads="1"/>
        </xdr:cNvSpPr>
      </xdr:nvSpPr>
      <xdr:spPr bwMode="auto">
        <a:xfrm>
          <a:off x="5219700" y="447294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S ố: PT05</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N ợ: 1111</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 ó: 5112/33311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38100</xdr:colOff>
      <xdr:row>13</xdr:row>
      <xdr:rowOff>152400</xdr:rowOff>
    </xdr:from>
    <xdr:to>
      <xdr:col>14</xdr:col>
      <xdr:colOff>358590</xdr:colOff>
      <xdr:row>27</xdr:row>
      <xdr:rowOff>145033</xdr:rowOff>
    </xdr:to>
    <xdr:pic>
      <xdr:nvPicPr>
        <xdr:cNvPr id="2" name="Picture 1" descr="A screenshot of a computer&#10;&#10;Description automatically generated">
          <a:extLst>
            <a:ext uri="{FF2B5EF4-FFF2-40B4-BE49-F238E27FC236}">
              <a16:creationId xmlns:a16="http://schemas.microsoft.com/office/drawing/2014/main" id="{CFE8B494-39E2-4B9C-8D3B-589E97F70B89}"/>
            </a:ext>
          </a:extLst>
        </xdr:cNvPr>
        <xdr:cNvPicPr>
          <a:picLocks noChangeAspect="1"/>
        </xdr:cNvPicPr>
      </xdr:nvPicPr>
      <xdr:blipFill>
        <a:blip xmlns:r="http://schemas.openxmlformats.org/officeDocument/2006/relationships" r:embed="rId1"/>
        <a:stretch>
          <a:fillRect/>
        </a:stretch>
      </xdr:blipFill>
      <xdr:spPr>
        <a:xfrm>
          <a:off x="7818120" y="3032760"/>
          <a:ext cx="5197290" cy="291871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11F5-E2A3-413F-8644-1A3B01A676A0}">
  <sheetPr>
    <tabColor rgb="FFFFFF00"/>
  </sheetPr>
  <dimension ref="A1:E20"/>
  <sheetViews>
    <sheetView workbookViewId="0">
      <selection activeCell="K8" sqref="K8"/>
    </sheetView>
  </sheetViews>
  <sheetFormatPr defaultRowHeight="15.6" x14ac:dyDescent="0.3"/>
  <cols>
    <col min="1" max="3" width="8.88671875" style="1"/>
    <col min="4" max="5" width="15.44140625" style="1" bestFit="1" customWidth="1"/>
    <col min="6" max="16384" width="8.88671875" style="1"/>
  </cols>
  <sheetData>
    <row r="1" spans="1:5" x14ac:dyDescent="0.3">
      <c r="A1" s="139" t="s">
        <v>461</v>
      </c>
      <c r="B1" s="139"/>
    </row>
    <row r="3" spans="1:5" x14ac:dyDescent="0.3">
      <c r="B3" s="104" t="s">
        <v>436</v>
      </c>
    </row>
    <row r="5" spans="1:5" x14ac:dyDescent="0.3">
      <c r="B5" s="101" t="s">
        <v>551</v>
      </c>
    </row>
    <row r="6" spans="1:5" x14ac:dyDescent="0.3">
      <c r="B6" s="1" t="s">
        <v>484</v>
      </c>
      <c r="D6" s="154">
        <f>80*120000</f>
        <v>9600000</v>
      </c>
      <c r="E6" s="154"/>
    </row>
    <row r="7" spans="1:5" x14ac:dyDescent="0.3">
      <c r="B7" s="1" t="s">
        <v>485</v>
      </c>
      <c r="D7" s="154"/>
      <c r="E7" s="154">
        <f>D6</f>
        <v>9600000</v>
      </c>
    </row>
    <row r="8" spans="1:5" x14ac:dyDescent="0.3">
      <c r="D8" s="154"/>
      <c r="E8" s="154"/>
    </row>
    <row r="9" spans="1:5" x14ac:dyDescent="0.3">
      <c r="B9" s="102" t="s">
        <v>557</v>
      </c>
      <c r="D9" s="154"/>
      <c r="E9" s="154"/>
    </row>
    <row r="10" spans="1:5" x14ac:dyDescent="0.3">
      <c r="B10" s="102" t="s">
        <v>550</v>
      </c>
      <c r="D10" s="154"/>
      <c r="E10" s="154"/>
    </row>
    <row r="11" spans="1:5" x14ac:dyDescent="0.3">
      <c r="B11" s="102" t="s">
        <v>553</v>
      </c>
      <c r="D11" s="154"/>
      <c r="E11" s="154"/>
    </row>
    <row r="12" spans="1:5" x14ac:dyDescent="0.3">
      <c r="D12" s="154"/>
      <c r="E12" s="154"/>
    </row>
    <row r="13" spans="1:5" x14ac:dyDescent="0.3">
      <c r="B13" s="101" t="s">
        <v>552</v>
      </c>
      <c r="D13" s="154"/>
      <c r="E13" s="154"/>
    </row>
    <row r="14" spans="1:5" x14ac:dyDescent="0.3">
      <c r="B14" s="1" t="s">
        <v>486</v>
      </c>
      <c r="D14" s="154">
        <f>E15+E16</f>
        <v>19360000</v>
      </c>
      <c r="E14" s="154"/>
    </row>
    <row r="15" spans="1:5" x14ac:dyDescent="0.3">
      <c r="B15" s="1" t="s">
        <v>487</v>
      </c>
      <c r="E15" s="154">
        <f>80*220000</f>
        <v>17600000</v>
      </c>
    </row>
    <row r="16" spans="1:5" x14ac:dyDescent="0.3">
      <c r="B16" s="1" t="s">
        <v>488</v>
      </c>
      <c r="E16" s="154">
        <f>10%*E15</f>
        <v>1760000</v>
      </c>
    </row>
    <row r="17" spans="2:5" x14ac:dyDescent="0.3">
      <c r="E17" s="154"/>
    </row>
    <row r="18" spans="2:5" ht="17.399999999999999" customHeight="1" x14ac:dyDescent="0.3">
      <c r="B18" s="102" t="s">
        <v>554</v>
      </c>
    </row>
    <row r="19" spans="2:5" ht="15" customHeight="1" x14ac:dyDescent="0.3">
      <c r="B19" s="102" t="s">
        <v>555</v>
      </c>
    </row>
    <row r="20" spans="2:5" ht="15.6" customHeight="1" x14ac:dyDescent="0.3">
      <c r="B20" s="102" t="s">
        <v>556</v>
      </c>
    </row>
  </sheetData>
  <pageMargins left="0.7" right="0.7" top="0.75" bottom="0.75" header="0.3" footer="0.3"/>
  <pageSetup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DFF80-5EE3-490E-878E-6BED8F59E890}">
  <sheetPr>
    <tabColor rgb="FF00B0F0"/>
  </sheetPr>
  <dimension ref="A2:I51"/>
  <sheetViews>
    <sheetView topLeftCell="A39" workbookViewId="0">
      <selection activeCell="E57" sqref="E57"/>
    </sheetView>
  </sheetViews>
  <sheetFormatPr defaultRowHeight="14.4" x14ac:dyDescent="0.3"/>
  <cols>
    <col min="1" max="1" width="7.6640625" customWidth="1"/>
    <col min="2" max="2" width="15.6640625" customWidth="1"/>
    <col min="3" max="3" width="24.6640625" customWidth="1"/>
    <col min="4" max="4" width="20.44140625" customWidth="1"/>
    <col min="5" max="5" width="12.6640625" customWidth="1"/>
    <col min="6" max="6" width="9.33203125" customWidth="1"/>
    <col min="7" max="7" width="12.88671875" customWidth="1"/>
    <col min="8" max="8" width="12.33203125" customWidth="1"/>
    <col min="9" max="9" width="13.109375" customWidth="1"/>
  </cols>
  <sheetData>
    <row r="2" spans="1:8" ht="16.8" x14ac:dyDescent="0.3">
      <c r="B2" s="105" t="s">
        <v>472</v>
      </c>
      <c r="C2" s="9"/>
      <c r="D2" s="9"/>
      <c r="E2" s="9"/>
      <c r="F2" s="9"/>
      <c r="G2" s="9"/>
      <c r="H2" s="9"/>
    </row>
    <row r="3" spans="1:8" ht="16.8" x14ac:dyDescent="0.3">
      <c r="B3" s="9"/>
      <c r="C3" s="9"/>
      <c r="D3" s="9"/>
      <c r="E3" s="9"/>
      <c r="F3" s="9"/>
      <c r="G3" s="9"/>
      <c r="H3" s="9"/>
    </row>
    <row r="4" spans="1:8" ht="16.8" x14ac:dyDescent="0.3">
      <c r="B4" s="29" t="s">
        <v>473</v>
      </c>
    </row>
    <row r="5" spans="1:8" ht="16.2" thickBot="1" x14ac:dyDescent="0.35">
      <c r="A5" s="6"/>
    </row>
    <row r="6" spans="1:8" s="32" customFormat="1" ht="16.8" x14ac:dyDescent="0.3">
      <c r="B6" s="194" t="s">
        <v>441</v>
      </c>
      <c r="C6" s="195"/>
      <c r="D6" s="196"/>
      <c r="E6" s="193"/>
      <c r="F6" s="193"/>
    </row>
    <row r="7" spans="1:8" ht="16.8" x14ac:dyDescent="0.3">
      <c r="B7" s="106" t="s">
        <v>437</v>
      </c>
      <c r="C7" s="110"/>
      <c r="D7" s="111"/>
    </row>
    <row r="8" spans="1:8" ht="16.8" x14ac:dyDescent="0.3">
      <c r="B8" s="106" t="s">
        <v>438</v>
      </c>
      <c r="C8" s="110"/>
      <c r="D8" s="111"/>
    </row>
    <row r="9" spans="1:8" ht="16.8" x14ac:dyDescent="0.3">
      <c r="B9" s="106" t="s">
        <v>439</v>
      </c>
      <c r="C9" s="112"/>
      <c r="D9" s="111"/>
    </row>
    <row r="10" spans="1:8" ht="16.8" x14ac:dyDescent="0.3">
      <c r="B10" s="106" t="s">
        <v>442</v>
      </c>
      <c r="C10" s="113"/>
      <c r="D10" s="111"/>
    </row>
    <row r="11" spans="1:8" ht="16.8" x14ac:dyDescent="0.3">
      <c r="B11" s="106" t="s">
        <v>443</v>
      </c>
      <c r="C11" s="113"/>
      <c r="D11" s="111"/>
    </row>
    <row r="12" spans="1:8" ht="16.8" x14ac:dyDescent="0.3">
      <c r="B12" s="106" t="s">
        <v>444</v>
      </c>
      <c r="C12" s="113"/>
      <c r="D12" s="111"/>
    </row>
    <row r="13" spans="1:8" ht="16.8" x14ac:dyDescent="0.3">
      <c r="B13" s="106" t="s">
        <v>445</v>
      </c>
      <c r="C13" s="113"/>
      <c r="D13" s="111"/>
    </row>
    <row r="14" spans="1:8" ht="16.8" x14ac:dyDescent="0.3">
      <c r="B14" s="107" t="s">
        <v>440</v>
      </c>
      <c r="C14" s="9"/>
      <c r="D14" s="111"/>
    </row>
    <row r="15" spans="1:8" ht="17.399999999999999" thickBot="1" x14ac:dyDescent="0.35">
      <c r="B15" s="108"/>
      <c r="C15" s="109"/>
      <c r="D15" s="114"/>
    </row>
    <row r="18" spans="2:9" ht="15.6" x14ac:dyDescent="0.3">
      <c r="B18" s="6"/>
    </row>
    <row r="19" spans="2:9" ht="15.6" x14ac:dyDescent="0.3">
      <c r="B19" s="2" t="s">
        <v>437</v>
      </c>
    </row>
    <row r="20" spans="2:9" ht="15.6" x14ac:dyDescent="0.3">
      <c r="B20" s="2" t="s">
        <v>438</v>
      </c>
    </row>
    <row r="21" spans="2:9" ht="15.6" x14ac:dyDescent="0.3">
      <c r="B21" s="2" t="s">
        <v>439</v>
      </c>
    </row>
    <row r="22" spans="2:9" ht="15.6" x14ac:dyDescent="0.3">
      <c r="B22" s="6"/>
    </row>
    <row r="23" spans="2:9" ht="15.6" x14ac:dyDescent="0.3">
      <c r="B23" s="116"/>
    </row>
    <row r="24" spans="2:9" x14ac:dyDescent="0.3">
      <c r="B24" s="115"/>
    </row>
    <row r="25" spans="2:9" ht="22.8" x14ac:dyDescent="0.3">
      <c r="B25" s="202" t="s">
        <v>474</v>
      </c>
      <c r="C25" s="202"/>
      <c r="D25" s="202"/>
      <c r="E25" s="202"/>
      <c r="F25" s="202"/>
      <c r="G25" s="202"/>
      <c r="H25" s="202"/>
      <c r="I25" s="202"/>
    </row>
    <row r="26" spans="2:9" ht="15.6" x14ac:dyDescent="0.3">
      <c r="B26" s="201" t="s">
        <v>489</v>
      </c>
      <c r="C26" s="201"/>
      <c r="D26" s="201"/>
      <c r="E26" s="201"/>
      <c r="F26" s="201"/>
      <c r="G26" s="201"/>
      <c r="H26" s="201"/>
      <c r="I26" s="201"/>
    </row>
    <row r="27" spans="2:9" ht="15.6" x14ac:dyDescent="0.3">
      <c r="B27" s="203" t="s">
        <v>492</v>
      </c>
      <c r="C27" s="204"/>
      <c r="D27" s="204"/>
      <c r="E27" s="204"/>
      <c r="F27" s="204"/>
      <c r="G27" s="204"/>
      <c r="H27" s="204"/>
    </row>
    <row r="28" spans="2:9" ht="15.6" x14ac:dyDescent="0.3">
      <c r="B28" s="138"/>
    </row>
    <row r="29" spans="2:9" ht="15.6" x14ac:dyDescent="0.3">
      <c r="B29" s="6" t="s">
        <v>490</v>
      </c>
    </row>
    <row r="30" spans="2:9" ht="15.6" x14ac:dyDescent="0.3">
      <c r="B30" s="6" t="s">
        <v>491</v>
      </c>
    </row>
    <row r="31" spans="2:9" ht="21" customHeight="1" x14ac:dyDescent="0.3">
      <c r="B31" s="6" t="s">
        <v>493</v>
      </c>
    </row>
    <row r="32" spans="2:9" ht="22.8" customHeight="1" x14ac:dyDescent="0.3">
      <c r="B32" s="6" t="s">
        <v>494</v>
      </c>
    </row>
    <row r="33" spans="2:9" ht="16.2" thickBot="1" x14ac:dyDescent="0.35">
      <c r="B33" s="6"/>
    </row>
    <row r="34" spans="2:9" ht="16.2" thickBot="1" x14ac:dyDescent="0.35">
      <c r="B34" s="197" t="s">
        <v>74</v>
      </c>
      <c r="C34" s="197" t="s">
        <v>446</v>
      </c>
      <c r="D34" s="197" t="s">
        <v>447</v>
      </c>
      <c r="E34" s="197" t="s">
        <v>44</v>
      </c>
      <c r="F34" s="199" t="s">
        <v>448</v>
      </c>
      <c r="G34" s="200"/>
      <c r="H34" s="197" t="s">
        <v>449</v>
      </c>
      <c r="I34" s="197" t="s">
        <v>450</v>
      </c>
    </row>
    <row r="35" spans="2:9" ht="16.2" thickBot="1" x14ac:dyDescent="0.35">
      <c r="B35" s="198"/>
      <c r="C35" s="198"/>
      <c r="D35" s="198"/>
      <c r="E35" s="198"/>
      <c r="F35" s="155" t="s">
        <v>475</v>
      </c>
      <c r="G35" s="155" t="s">
        <v>476</v>
      </c>
      <c r="H35" s="198"/>
      <c r="I35" s="198"/>
    </row>
    <row r="36" spans="2:9" ht="16.2" thickBot="1" x14ac:dyDescent="0.35">
      <c r="B36" s="156">
        <v>1</v>
      </c>
      <c r="C36" s="117" t="s">
        <v>495</v>
      </c>
      <c r="D36" s="117"/>
      <c r="E36" s="117" t="s">
        <v>496</v>
      </c>
      <c r="F36" s="117">
        <v>80</v>
      </c>
      <c r="G36" s="117">
        <v>80</v>
      </c>
      <c r="H36" s="165">
        <v>120000</v>
      </c>
      <c r="I36" s="165">
        <f>H36*G36</f>
        <v>9600000</v>
      </c>
    </row>
    <row r="37" spans="2:9" ht="16.2" thickBot="1" x14ac:dyDescent="0.35">
      <c r="B37" s="156"/>
      <c r="C37" s="117"/>
      <c r="D37" s="117"/>
      <c r="E37" s="117"/>
      <c r="F37" s="117"/>
      <c r="G37" s="117"/>
      <c r="H37" s="117"/>
      <c r="I37" s="117"/>
    </row>
    <row r="38" spans="2:9" ht="16.2" thickBot="1" x14ac:dyDescent="0.35">
      <c r="B38" s="156"/>
      <c r="C38" s="117"/>
      <c r="D38" s="117"/>
      <c r="E38" s="117"/>
      <c r="F38" s="117"/>
      <c r="G38" s="117"/>
      <c r="H38" s="117"/>
      <c r="I38" s="117"/>
    </row>
    <row r="39" spans="2:9" ht="16.2" thickBot="1" x14ac:dyDescent="0.35">
      <c r="B39" s="156"/>
      <c r="C39" s="117"/>
      <c r="D39" s="117"/>
      <c r="E39" s="117"/>
      <c r="F39" s="117"/>
      <c r="G39" s="117"/>
      <c r="H39" s="117"/>
      <c r="I39" s="117"/>
    </row>
    <row r="40" spans="2:9" ht="16.2" thickBot="1" x14ac:dyDescent="0.35">
      <c r="B40" s="156"/>
      <c r="C40" s="117"/>
      <c r="D40" s="117"/>
      <c r="E40" s="117"/>
      <c r="F40" s="117"/>
      <c r="G40" s="117"/>
      <c r="H40" s="117"/>
      <c r="I40" s="117"/>
    </row>
    <row r="41" spans="2:9" ht="16.2" thickBot="1" x14ac:dyDescent="0.35">
      <c r="B41" s="156"/>
      <c r="C41" s="117"/>
      <c r="D41" s="117"/>
      <c r="E41" s="117"/>
      <c r="F41" s="117"/>
      <c r="G41" s="117"/>
      <c r="H41" s="117"/>
      <c r="I41" s="117"/>
    </row>
    <row r="42" spans="2:9" ht="16.2" thickBot="1" x14ac:dyDescent="0.35">
      <c r="B42" s="156"/>
      <c r="C42" s="118" t="s">
        <v>451</v>
      </c>
      <c r="D42" s="117"/>
      <c r="E42" s="117"/>
      <c r="F42" s="117"/>
      <c r="G42" s="117"/>
      <c r="H42" s="117"/>
      <c r="I42" s="117"/>
    </row>
    <row r="43" spans="2:9" ht="24.6" customHeight="1" x14ac:dyDescent="0.3">
      <c r="B43" s="2" t="s">
        <v>497</v>
      </c>
    </row>
    <row r="44" spans="2:9" ht="19.8" customHeight="1" x14ac:dyDescent="0.3">
      <c r="B44" s="2" t="s">
        <v>498</v>
      </c>
    </row>
    <row r="45" spans="2:9" ht="15.6" x14ac:dyDescent="0.3">
      <c r="B45" s="7"/>
      <c r="D45" s="7"/>
      <c r="H45" s="157" t="s">
        <v>489</v>
      </c>
    </row>
    <row r="46" spans="2:9" ht="23.4" customHeight="1" x14ac:dyDescent="0.3">
      <c r="B46" s="7"/>
      <c r="D46" s="7"/>
      <c r="F46" s="7"/>
    </row>
    <row r="47" spans="2:9" ht="15.6" x14ac:dyDescent="0.3">
      <c r="B47" s="103" t="s">
        <v>452</v>
      </c>
      <c r="C47" s="203" t="s">
        <v>477</v>
      </c>
      <c r="D47" s="203"/>
      <c r="E47" s="103" t="s">
        <v>453</v>
      </c>
      <c r="H47" s="103" t="s">
        <v>478</v>
      </c>
    </row>
    <row r="48" spans="2:9" x14ac:dyDescent="0.3">
      <c r="B48" s="158" t="s">
        <v>454</v>
      </c>
      <c r="C48" s="205" t="s">
        <v>454</v>
      </c>
      <c r="D48" s="205"/>
      <c r="E48" s="120" t="s">
        <v>454</v>
      </c>
      <c r="H48" s="120" t="s">
        <v>454</v>
      </c>
    </row>
    <row r="49" spans="2:9" ht="15.6" x14ac:dyDescent="0.3">
      <c r="B49" s="119"/>
    </row>
    <row r="51" spans="2:9" ht="15.6" x14ac:dyDescent="0.3">
      <c r="B51" s="103" t="s">
        <v>502</v>
      </c>
      <c r="C51" s="203" t="s">
        <v>501</v>
      </c>
      <c r="D51" s="203"/>
      <c r="E51" s="103" t="s">
        <v>500</v>
      </c>
      <c r="F51" s="103"/>
      <c r="G51" s="103"/>
      <c r="H51" s="103" t="s">
        <v>499</v>
      </c>
      <c r="I51" s="103"/>
    </row>
  </sheetData>
  <mergeCells count="15">
    <mergeCell ref="C51:D51"/>
    <mergeCell ref="C48:D48"/>
    <mergeCell ref="C47:D47"/>
    <mergeCell ref="H34:H35"/>
    <mergeCell ref="I34:I35"/>
    <mergeCell ref="E6:F6"/>
    <mergeCell ref="B6:D6"/>
    <mergeCell ref="B34:B35"/>
    <mergeCell ref="C34:C35"/>
    <mergeCell ref="D34:D35"/>
    <mergeCell ref="E34:E35"/>
    <mergeCell ref="F34:G34"/>
    <mergeCell ref="B26:I26"/>
    <mergeCell ref="B25:I25"/>
    <mergeCell ref="B27:H27"/>
  </mergeCells>
  <pageMargins left="0.7" right="0.7" top="0.75" bottom="0.75" header="0.3" footer="0.3"/>
  <pageSetup orientation="portrait" horizontalDpi="30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B41F-2C54-4CA2-B8E8-81DED381BBAE}">
  <sheetPr>
    <tabColor rgb="FFFFFF00"/>
  </sheetPr>
  <dimension ref="B1:K40"/>
  <sheetViews>
    <sheetView topLeftCell="A24" workbookViewId="0">
      <selection activeCell="J35" sqref="J35"/>
    </sheetView>
  </sheetViews>
  <sheetFormatPr defaultRowHeight="14.4" x14ac:dyDescent="0.3"/>
  <cols>
    <col min="2" max="2" width="21.109375" customWidth="1"/>
    <col min="3" max="3" width="18" customWidth="1"/>
    <col min="4" max="4" width="21.6640625" customWidth="1"/>
    <col min="5" max="5" width="18.6640625" customWidth="1"/>
    <col min="6" max="6" width="15.109375" customWidth="1"/>
    <col min="7" max="7" width="14.21875" customWidth="1"/>
  </cols>
  <sheetData>
    <row r="1" spans="2:7" ht="15.6" x14ac:dyDescent="0.3">
      <c r="B1" s="1"/>
      <c r="C1" s="1"/>
      <c r="D1" s="1"/>
      <c r="E1" s="1"/>
      <c r="F1" s="1"/>
      <c r="G1" s="1"/>
    </row>
    <row r="2" spans="2:7" ht="16.8" x14ac:dyDescent="0.3">
      <c r="B2" s="105" t="s">
        <v>472</v>
      </c>
      <c r="C2" s="9"/>
      <c r="D2" s="9"/>
      <c r="E2" s="9"/>
      <c r="F2" s="9"/>
      <c r="G2" s="9"/>
    </row>
    <row r="3" spans="2:7" ht="16.8" x14ac:dyDescent="0.3">
      <c r="B3" s="9"/>
      <c r="C3" s="9"/>
      <c r="D3" s="9"/>
      <c r="E3" s="9"/>
      <c r="F3" s="9"/>
      <c r="G3" s="9"/>
    </row>
    <row r="4" spans="2:7" ht="16.8" x14ac:dyDescent="0.3">
      <c r="B4" s="29" t="s">
        <v>479</v>
      </c>
      <c r="C4" s="9"/>
      <c r="D4" s="9"/>
      <c r="E4" s="9"/>
      <c r="F4" s="9"/>
      <c r="G4" s="9"/>
    </row>
    <row r="5" spans="2:7" ht="17.399999999999999" thickBot="1" x14ac:dyDescent="0.35">
      <c r="B5" s="29"/>
      <c r="C5" s="9"/>
      <c r="D5" s="9"/>
      <c r="E5" s="9"/>
      <c r="F5" s="9"/>
      <c r="G5" s="9"/>
    </row>
    <row r="6" spans="2:7" ht="16.8" x14ac:dyDescent="0.3">
      <c r="B6" s="194" t="s">
        <v>441</v>
      </c>
      <c r="C6" s="195"/>
      <c r="D6" s="196"/>
      <c r="E6" s="9"/>
      <c r="F6" s="9"/>
      <c r="G6" s="9"/>
    </row>
    <row r="7" spans="2:7" ht="16.8" x14ac:dyDescent="0.3">
      <c r="B7" s="106" t="s">
        <v>437</v>
      </c>
      <c r="C7" s="110"/>
      <c r="D7" s="111"/>
      <c r="E7" s="9"/>
      <c r="F7" s="9"/>
      <c r="G7" s="9"/>
    </row>
    <row r="8" spans="2:7" ht="16.8" x14ac:dyDescent="0.3">
      <c r="B8" s="106" t="s">
        <v>438</v>
      </c>
      <c r="C8" s="110"/>
      <c r="D8" s="111"/>
      <c r="E8" s="9"/>
      <c r="F8" s="9"/>
      <c r="G8" s="9"/>
    </row>
    <row r="9" spans="2:7" ht="16.8" x14ac:dyDescent="0.3">
      <c r="B9" s="106" t="s">
        <v>439</v>
      </c>
      <c r="C9" s="112"/>
      <c r="D9" s="111"/>
      <c r="E9" s="9"/>
      <c r="F9" s="9"/>
      <c r="G9" s="9"/>
    </row>
    <row r="10" spans="2:7" ht="16.8" x14ac:dyDescent="0.3">
      <c r="B10" s="106" t="s">
        <v>442</v>
      </c>
      <c r="C10" s="113"/>
      <c r="D10" s="111"/>
      <c r="E10" s="9"/>
      <c r="F10" s="9"/>
      <c r="G10" s="9"/>
    </row>
    <row r="11" spans="2:7" ht="16.8" x14ac:dyDescent="0.3">
      <c r="B11" s="106" t="s">
        <v>443</v>
      </c>
      <c r="C11" s="113"/>
      <c r="D11" s="111"/>
      <c r="E11" s="9"/>
      <c r="F11" s="9"/>
      <c r="G11" s="9"/>
    </row>
    <row r="12" spans="2:7" ht="16.8" x14ac:dyDescent="0.3">
      <c r="B12" s="106" t="s">
        <v>444</v>
      </c>
      <c r="C12" s="113"/>
      <c r="D12" s="111"/>
      <c r="E12" s="9"/>
      <c r="F12" s="9"/>
      <c r="G12" s="9"/>
    </row>
    <row r="13" spans="2:7" ht="16.8" x14ac:dyDescent="0.3">
      <c r="B13" s="106" t="s">
        <v>445</v>
      </c>
      <c r="C13" s="113"/>
      <c r="D13" s="111"/>
      <c r="E13" s="9"/>
      <c r="F13" s="9"/>
      <c r="G13" s="9"/>
    </row>
    <row r="14" spans="2:7" ht="16.8" x14ac:dyDescent="0.3">
      <c r="B14" s="107" t="s">
        <v>440</v>
      </c>
      <c r="C14" s="9"/>
      <c r="D14" s="111"/>
      <c r="E14" s="9"/>
      <c r="F14" s="9"/>
      <c r="G14" s="9"/>
    </row>
    <row r="15" spans="2:7" ht="17.399999999999999" thickBot="1" x14ac:dyDescent="0.35">
      <c r="B15" s="108"/>
      <c r="C15" s="109"/>
      <c r="D15" s="114"/>
      <c r="E15" s="9"/>
      <c r="F15" s="9"/>
      <c r="G15" s="9"/>
    </row>
    <row r="16" spans="2:7" ht="16.8" x14ac:dyDescent="0.3">
      <c r="B16" s="29"/>
      <c r="C16" s="9"/>
      <c r="D16" s="9"/>
      <c r="E16" s="9"/>
      <c r="F16" s="9"/>
      <c r="G16" s="9"/>
    </row>
    <row r="17" spans="2:11" ht="17.399999999999999" x14ac:dyDescent="0.35">
      <c r="B17" s="8"/>
      <c r="C17" s="8"/>
      <c r="D17" s="8"/>
      <c r="E17" s="8"/>
      <c r="F17" s="8"/>
      <c r="G17" s="8"/>
    </row>
    <row r="18" spans="2:11" ht="18.600000000000001" customHeight="1" x14ac:dyDescent="0.3">
      <c r="B18" s="168" t="s">
        <v>437</v>
      </c>
      <c r="C18" s="12"/>
      <c r="D18" s="12"/>
      <c r="E18" s="12"/>
      <c r="F18" s="13"/>
    </row>
    <row r="19" spans="2:11" ht="15.6" x14ac:dyDescent="0.3">
      <c r="B19" s="167" t="s">
        <v>438</v>
      </c>
      <c r="F19" s="15"/>
    </row>
    <row r="20" spans="2:11" ht="15.6" x14ac:dyDescent="0.3">
      <c r="B20" s="167" t="s">
        <v>439</v>
      </c>
      <c r="F20" s="15"/>
    </row>
    <row r="21" spans="2:11" ht="15.6" x14ac:dyDescent="0.3">
      <c r="B21" s="16"/>
      <c r="F21" s="15"/>
    </row>
    <row r="22" spans="2:11" x14ac:dyDescent="0.3">
      <c r="B22" s="17"/>
      <c r="F22" s="15"/>
    </row>
    <row r="23" spans="2:11" ht="15.6" x14ac:dyDescent="0.3">
      <c r="B23" s="14"/>
      <c r="F23" s="15"/>
    </row>
    <row r="24" spans="2:11" x14ac:dyDescent="0.3">
      <c r="B24" s="18"/>
      <c r="F24" s="15"/>
    </row>
    <row r="25" spans="2:11" ht="22.8" x14ac:dyDescent="0.3">
      <c r="B25" s="208" t="s">
        <v>480</v>
      </c>
      <c r="C25" s="202"/>
      <c r="D25" s="202"/>
      <c r="E25" s="202"/>
      <c r="F25" s="209"/>
      <c r="G25" s="11"/>
      <c r="H25" s="11"/>
      <c r="I25" s="11"/>
      <c r="J25" s="11"/>
      <c r="K25" s="11"/>
    </row>
    <row r="26" spans="2:11" ht="15.6" x14ac:dyDescent="0.3">
      <c r="B26" s="206" t="s">
        <v>489</v>
      </c>
      <c r="C26" s="201"/>
      <c r="D26" s="201"/>
      <c r="E26" s="201"/>
      <c r="F26" s="207"/>
      <c r="G26" s="6"/>
      <c r="H26" s="6"/>
      <c r="I26" s="6"/>
      <c r="J26" s="6"/>
      <c r="K26" s="6"/>
    </row>
    <row r="27" spans="2:11" ht="15.6" x14ac:dyDescent="0.3">
      <c r="B27" s="19"/>
      <c r="F27" s="15"/>
    </row>
    <row r="28" spans="2:11" ht="15.6" x14ac:dyDescent="0.3">
      <c r="B28" s="20" t="s">
        <v>503</v>
      </c>
      <c r="F28" s="15"/>
    </row>
    <row r="29" spans="2:11" ht="15.6" x14ac:dyDescent="0.3">
      <c r="B29" s="20" t="s">
        <v>504</v>
      </c>
      <c r="F29" s="15"/>
    </row>
    <row r="30" spans="2:11" ht="15.6" x14ac:dyDescent="0.3">
      <c r="B30" s="20" t="s">
        <v>505</v>
      </c>
      <c r="F30" s="15"/>
    </row>
    <row r="31" spans="2:11" ht="15.6" x14ac:dyDescent="0.3">
      <c r="B31" s="20" t="s">
        <v>506</v>
      </c>
      <c r="F31" s="15"/>
    </row>
    <row r="32" spans="2:11" ht="15.6" x14ac:dyDescent="0.3">
      <c r="B32" s="20" t="s">
        <v>507</v>
      </c>
      <c r="C32" s="5"/>
      <c r="F32" s="15"/>
    </row>
    <row r="33" spans="2:8" ht="15.6" x14ac:dyDescent="0.3">
      <c r="B33" s="20" t="s">
        <v>558</v>
      </c>
      <c r="F33" s="15"/>
    </row>
    <row r="34" spans="2:8" ht="36" customHeight="1" x14ac:dyDescent="0.3">
      <c r="B34" s="21" t="s">
        <v>71</v>
      </c>
      <c r="C34" s="22" t="s">
        <v>68</v>
      </c>
      <c r="D34" s="22" t="s">
        <v>481</v>
      </c>
      <c r="E34" s="22" t="s">
        <v>69</v>
      </c>
      <c r="F34" s="23" t="s">
        <v>482</v>
      </c>
      <c r="H34" s="10"/>
    </row>
    <row r="35" spans="2:8" ht="15.6" x14ac:dyDescent="0.3">
      <c r="B35" s="21"/>
      <c r="C35" s="24" t="s">
        <v>67</v>
      </c>
      <c r="D35" s="24"/>
      <c r="E35" s="24"/>
      <c r="F35" s="25" t="s">
        <v>66</v>
      </c>
      <c r="G35" s="10"/>
      <c r="H35" s="10"/>
    </row>
    <row r="36" spans="2:8" ht="15.6" x14ac:dyDescent="0.3">
      <c r="B36" s="26"/>
      <c r="F36" s="15"/>
    </row>
    <row r="37" spans="2:8" ht="15.6" x14ac:dyDescent="0.3">
      <c r="B37" s="166" t="s">
        <v>508</v>
      </c>
      <c r="C37" s="103" t="s">
        <v>499</v>
      </c>
      <c r="D37" s="103" t="s">
        <v>509</v>
      </c>
      <c r="E37" s="103" t="s">
        <v>502</v>
      </c>
      <c r="F37" s="192" t="s">
        <v>510</v>
      </c>
    </row>
    <row r="38" spans="2:8" ht="15.6" x14ac:dyDescent="0.3">
      <c r="B38" s="20" t="s">
        <v>511</v>
      </c>
      <c r="F38" s="15"/>
    </row>
    <row r="39" spans="2:8" ht="15.6" x14ac:dyDescent="0.3">
      <c r="B39" s="20" t="s">
        <v>70</v>
      </c>
      <c r="F39" s="15"/>
    </row>
    <row r="40" spans="2:8" ht="15.6" x14ac:dyDescent="0.3">
      <c r="B40" s="137" t="s">
        <v>483</v>
      </c>
      <c r="C40" s="27"/>
      <c r="D40" s="27"/>
      <c r="E40" s="27"/>
      <c r="F40" s="28"/>
    </row>
  </sheetData>
  <mergeCells count="3">
    <mergeCell ref="B26:F26"/>
    <mergeCell ref="B25:F25"/>
    <mergeCell ref="B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Q133"/>
  <sheetViews>
    <sheetView workbookViewId="0">
      <selection activeCell="A93" sqref="A1:A1048576"/>
    </sheetView>
  </sheetViews>
  <sheetFormatPr defaultColWidth="9.109375" defaultRowHeight="13.2" x14ac:dyDescent="0.3"/>
  <cols>
    <col min="1" max="1" width="9.109375" style="33"/>
    <col min="2" max="2" width="8" style="33" customWidth="1"/>
    <col min="3" max="3" width="10.109375" style="4" bestFit="1" customWidth="1"/>
    <col min="4" max="4" width="12" style="4" customWidth="1"/>
    <col min="5" max="6" width="12" style="34" customWidth="1"/>
    <col min="7" max="7" width="18.21875" style="35" customWidth="1"/>
    <col min="8" max="8" width="11.6640625" style="34" customWidth="1"/>
    <col min="9" max="9" width="22.88671875" style="33" customWidth="1"/>
    <col min="10" max="10" width="33.77734375" style="33" customWidth="1"/>
    <col min="11" max="11" width="41.109375" style="33" customWidth="1"/>
    <col min="12" max="12" width="11.6640625" style="36" bestFit="1" customWidth="1"/>
    <col min="13" max="13" width="13.6640625" style="36" customWidth="1"/>
    <col min="14" max="14" width="10.33203125" style="37" customWidth="1"/>
    <col min="15" max="15" width="14" style="37" customWidth="1"/>
    <col min="16" max="16" width="44.6640625" style="38" customWidth="1"/>
    <col min="17" max="17" width="48.33203125" style="33" bestFit="1" customWidth="1"/>
    <col min="18" max="257" width="9.109375" style="33"/>
    <col min="258" max="258" width="8" style="33" customWidth="1"/>
    <col min="259" max="259" width="10.109375" style="33" bestFit="1" customWidth="1"/>
    <col min="260" max="262" width="12" style="33" customWidth="1"/>
    <col min="263" max="263" width="18.21875" style="33" customWidth="1"/>
    <col min="264" max="264" width="11.6640625" style="33" customWidth="1"/>
    <col min="265" max="265" width="22.88671875" style="33" customWidth="1"/>
    <col min="266" max="266" width="33.77734375" style="33" customWidth="1"/>
    <col min="267" max="267" width="41.109375" style="33" customWidth="1"/>
    <col min="268" max="268" width="11.6640625" style="33" bestFit="1" customWidth="1"/>
    <col min="269" max="269" width="13.6640625" style="33" customWidth="1"/>
    <col min="270" max="270" width="10.33203125" style="33" customWidth="1"/>
    <col min="271" max="271" width="14" style="33" customWidth="1"/>
    <col min="272" max="272" width="44.6640625" style="33" customWidth="1"/>
    <col min="273" max="273" width="48.33203125" style="33" bestFit="1" customWidth="1"/>
    <col min="274" max="513" width="9.109375" style="33"/>
    <col min="514" max="514" width="8" style="33" customWidth="1"/>
    <col min="515" max="515" width="10.109375" style="33" bestFit="1" customWidth="1"/>
    <col min="516" max="518" width="12" style="33" customWidth="1"/>
    <col min="519" max="519" width="18.21875" style="33" customWidth="1"/>
    <col min="520" max="520" width="11.6640625" style="33" customWidth="1"/>
    <col min="521" max="521" width="22.88671875" style="33" customWidth="1"/>
    <col min="522" max="522" width="33.77734375" style="33" customWidth="1"/>
    <col min="523" max="523" width="41.109375" style="33" customWidth="1"/>
    <col min="524" max="524" width="11.6640625" style="33" bestFit="1" customWidth="1"/>
    <col min="525" max="525" width="13.6640625" style="33" customWidth="1"/>
    <col min="526" max="526" width="10.33203125" style="33" customWidth="1"/>
    <col min="527" max="527" width="14" style="33" customWidth="1"/>
    <col min="528" max="528" width="44.6640625" style="33" customWidth="1"/>
    <col min="529" max="529" width="48.33203125" style="33" bestFit="1" customWidth="1"/>
    <col min="530" max="769" width="9.109375" style="33"/>
    <col min="770" max="770" width="8" style="33" customWidth="1"/>
    <col min="771" max="771" width="10.109375" style="33" bestFit="1" customWidth="1"/>
    <col min="772" max="774" width="12" style="33" customWidth="1"/>
    <col min="775" max="775" width="18.21875" style="33" customWidth="1"/>
    <col min="776" max="776" width="11.6640625" style="33" customWidth="1"/>
    <col min="777" max="777" width="22.88671875" style="33" customWidth="1"/>
    <col min="778" max="778" width="33.77734375" style="33" customWidth="1"/>
    <col min="779" max="779" width="41.109375" style="33" customWidth="1"/>
    <col min="780" max="780" width="11.6640625" style="33" bestFit="1" customWidth="1"/>
    <col min="781" max="781" width="13.6640625" style="33" customWidth="1"/>
    <col min="782" max="782" width="10.33203125" style="33" customWidth="1"/>
    <col min="783" max="783" width="14" style="33" customWidth="1"/>
    <col min="784" max="784" width="44.6640625" style="33" customWidth="1"/>
    <col min="785" max="785" width="48.33203125" style="33" bestFit="1" customWidth="1"/>
    <col min="786" max="1025" width="9.109375" style="33"/>
    <col min="1026" max="1026" width="8" style="33" customWidth="1"/>
    <col min="1027" max="1027" width="10.109375" style="33" bestFit="1" customWidth="1"/>
    <col min="1028" max="1030" width="12" style="33" customWidth="1"/>
    <col min="1031" max="1031" width="18.21875" style="33" customWidth="1"/>
    <col min="1032" max="1032" width="11.6640625" style="33" customWidth="1"/>
    <col min="1033" max="1033" width="22.88671875" style="33" customWidth="1"/>
    <col min="1034" max="1034" width="33.77734375" style="33" customWidth="1"/>
    <col min="1035" max="1035" width="41.109375" style="33" customWidth="1"/>
    <col min="1036" max="1036" width="11.6640625" style="33" bestFit="1" customWidth="1"/>
    <col min="1037" max="1037" width="13.6640625" style="33" customWidth="1"/>
    <col min="1038" max="1038" width="10.33203125" style="33" customWidth="1"/>
    <col min="1039" max="1039" width="14" style="33" customWidth="1"/>
    <col min="1040" max="1040" width="44.6640625" style="33" customWidth="1"/>
    <col min="1041" max="1041" width="48.33203125" style="33" bestFit="1" customWidth="1"/>
    <col min="1042" max="1281" width="9.109375" style="33"/>
    <col min="1282" max="1282" width="8" style="33" customWidth="1"/>
    <col min="1283" max="1283" width="10.109375" style="33" bestFit="1" customWidth="1"/>
    <col min="1284" max="1286" width="12" style="33" customWidth="1"/>
    <col min="1287" max="1287" width="18.21875" style="33" customWidth="1"/>
    <col min="1288" max="1288" width="11.6640625" style="33" customWidth="1"/>
    <col min="1289" max="1289" width="22.88671875" style="33" customWidth="1"/>
    <col min="1290" max="1290" width="33.77734375" style="33" customWidth="1"/>
    <col min="1291" max="1291" width="41.109375" style="33" customWidth="1"/>
    <col min="1292" max="1292" width="11.6640625" style="33" bestFit="1" customWidth="1"/>
    <col min="1293" max="1293" width="13.6640625" style="33" customWidth="1"/>
    <col min="1294" max="1294" width="10.33203125" style="33" customWidth="1"/>
    <col min="1295" max="1295" width="14" style="33" customWidth="1"/>
    <col min="1296" max="1296" width="44.6640625" style="33" customWidth="1"/>
    <col min="1297" max="1297" width="48.33203125" style="33" bestFit="1" customWidth="1"/>
    <col min="1298" max="1537" width="9.109375" style="33"/>
    <col min="1538" max="1538" width="8" style="33" customWidth="1"/>
    <col min="1539" max="1539" width="10.109375" style="33" bestFit="1" customWidth="1"/>
    <col min="1540" max="1542" width="12" style="33" customWidth="1"/>
    <col min="1543" max="1543" width="18.21875" style="33" customWidth="1"/>
    <col min="1544" max="1544" width="11.6640625" style="33" customWidth="1"/>
    <col min="1545" max="1545" width="22.88671875" style="33" customWidth="1"/>
    <col min="1546" max="1546" width="33.77734375" style="33" customWidth="1"/>
    <col min="1547" max="1547" width="41.109375" style="33" customWidth="1"/>
    <col min="1548" max="1548" width="11.6640625" style="33" bestFit="1" customWidth="1"/>
    <col min="1549" max="1549" width="13.6640625" style="33" customWidth="1"/>
    <col min="1550" max="1550" width="10.33203125" style="33" customWidth="1"/>
    <col min="1551" max="1551" width="14" style="33" customWidth="1"/>
    <col min="1552" max="1552" width="44.6640625" style="33" customWidth="1"/>
    <col min="1553" max="1553" width="48.33203125" style="33" bestFit="1" customWidth="1"/>
    <col min="1554" max="1793" width="9.109375" style="33"/>
    <col min="1794" max="1794" width="8" style="33" customWidth="1"/>
    <col min="1795" max="1795" width="10.109375" style="33" bestFit="1" customWidth="1"/>
    <col min="1796" max="1798" width="12" style="33" customWidth="1"/>
    <col min="1799" max="1799" width="18.21875" style="33" customWidth="1"/>
    <col min="1800" max="1800" width="11.6640625" style="33" customWidth="1"/>
    <col min="1801" max="1801" width="22.88671875" style="33" customWidth="1"/>
    <col min="1802" max="1802" width="33.77734375" style="33" customWidth="1"/>
    <col min="1803" max="1803" width="41.109375" style="33" customWidth="1"/>
    <col min="1804" max="1804" width="11.6640625" style="33" bestFit="1" customWidth="1"/>
    <col min="1805" max="1805" width="13.6640625" style="33" customWidth="1"/>
    <col min="1806" max="1806" width="10.33203125" style="33" customWidth="1"/>
    <col min="1807" max="1807" width="14" style="33" customWidth="1"/>
    <col min="1808" max="1808" width="44.6640625" style="33" customWidth="1"/>
    <col min="1809" max="1809" width="48.33203125" style="33" bestFit="1" customWidth="1"/>
    <col min="1810" max="2049" width="9.109375" style="33"/>
    <col min="2050" max="2050" width="8" style="33" customWidth="1"/>
    <col min="2051" max="2051" width="10.109375" style="33" bestFit="1" customWidth="1"/>
    <col min="2052" max="2054" width="12" style="33" customWidth="1"/>
    <col min="2055" max="2055" width="18.21875" style="33" customWidth="1"/>
    <col min="2056" max="2056" width="11.6640625" style="33" customWidth="1"/>
    <col min="2057" max="2057" width="22.88671875" style="33" customWidth="1"/>
    <col min="2058" max="2058" width="33.77734375" style="33" customWidth="1"/>
    <col min="2059" max="2059" width="41.109375" style="33" customWidth="1"/>
    <col min="2060" max="2060" width="11.6640625" style="33" bestFit="1" customWidth="1"/>
    <col min="2061" max="2061" width="13.6640625" style="33" customWidth="1"/>
    <col min="2062" max="2062" width="10.33203125" style="33" customWidth="1"/>
    <col min="2063" max="2063" width="14" style="33" customWidth="1"/>
    <col min="2064" max="2064" width="44.6640625" style="33" customWidth="1"/>
    <col min="2065" max="2065" width="48.33203125" style="33" bestFit="1" customWidth="1"/>
    <col min="2066" max="2305" width="9.109375" style="33"/>
    <col min="2306" max="2306" width="8" style="33" customWidth="1"/>
    <col min="2307" max="2307" width="10.109375" style="33" bestFit="1" customWidth="1"/>
    <col min="2308" max="2310" width="12" style="33" customWidth="1"/>
    <col min="2311" max="2311" width="18.21875" style="33" customWidth="1"/>
    <col min="2312" max="2312" width="11.6640625" style="33" customWidth="1"/>
    <col min="2313" max="2313" width="22.88671875" style="33" customWidth="1"/>
    <col min="2314" max="2314" width="33.77734375" style="33" customWidth="1"/>
    <col min="2315" max="2315" width="41.109375" style="33" customWidth="1"/>
    <col min="2316" max="2316" width="11.6640625" style="33" bestFit="1" customWidth="1"/>
    <col min="2317" max="2317" width="13.6640625" style="33" customWidth="1"/>
    <col min="2318" max="2318" width="10.33203125" style="33" customWidth="1"/>
    <col min="2319" max="2319" width="14" style="33" customWidth="1"/>
    <col min="2320" max="2320" width="44.6640625" style="33" customWidth="1"/>
    <col min="2321" max="2321" width="48.33203125" style="33" bestFit="1" customWidth="1"/>
    <col min="2322" max="2561" width="9.109375" style="33"/>
    <col min="2562" max="2562" width="8" style="33" customWidth="1"/>
    <col min="2563" max="2563" width="10.109375" style="33" bestFit="1" customWidth="1"/>
    <col min="2564" max="2566" width="12" style="33" customWidth="1"/>
    <col min="2567" max="2567" width="18.21875" style="33" customWidth="1"/>
    <col min="2568" max="2568" width="11.6640625" style="33" customWidth="1"/>
    <col min="2569" max="2569" width="22.88671875" style="33" customWidth="1"/>
    <col min="2570" max="2570" width="33.77734375" style="33" customWidth="1"/>
    <col min="2571" max="2571" width="41.109375" style="33" customWidth="1"/>
    <col min="2572" max="2572" width="11.6640625" style="33" bestFit="1" customWidth="1"/>
    <col min="2573" max="2573" width="13.6640625" style="33" customWidth="1"/>
    <col min="2574" max="2574" width="10.33203125" style="33" customWidth="1"/>
    <col min="2575" max="2575" width="14" style="33" customWidth="1"/>
    <col min="2576" max="2576" width="44.6640625" style="33" customWidth="1"/>
    <col min="2577" max="2577" width="48.33203125" style="33" bestFit="1" customWidth="1"/>
    <col min="2578" max="2817" width="9.109375" style="33"/>
    <col min="2818" max="2818" width="8" style="33" customWidth="1"/>
    <col min="2819" max="2819" width="10.109375" style="33" bestFit="1" customWidth="1"/>
    <col min="2820" max="2822" width="12" style="33" customWidth="1"/>
    <col min="2823" max="2823" width="18.21875" style="33" customWidth="1"/>
    <col min="2824" max="2824" width="11.6640625" style="33" customWidth="1"/>
    <col min="2825" max="2825" width="22.88671875" style="33" customWidth="1"/>
    <col min="2826" max="2826" width="33.77734375" style="33" customWidth="1"/>
    <col min="2827" max="2827" width="41.109375" style="33" customWidth="1"/>
    <col min="2828" max="2828" width="11.6640625" style="33" bestFit="1" customWidth="1"/>
    <col min="2829" max="2829" width="13.6640625" style="33" customWidth="1"/>
    <col min="2830" max="2830" width="10.33203125" style="33" customWidth="1"/>
    <col min="2831" max="2831" width="14" style="33" customWidth="1"/>
    <col min="2832" max="2832" width="44.6640625" style="33" customWidth="1"/>
    <col min="2833" max="2833" width="48.33203125" style="33" bestFit="1" customWidth="1"/>
    <col min="2834" max="3073" width="9.109375" style="33"/>
    <col min="3074" max="3074" width="8" style="33" customWidth="1"/>
    <col min="3075" max="3075" width="10.109375" style="33" bestFit="1" customWidth="1"/>
    <col min="3076" max="3078" width="12" style="33" customWidth="1"/>
    <col min="3079" max="3079" width="18.21875" style="33" customWidth="1"/>
    <col min="3080" max="3080" width="11.6640625" style="33" customWidth="1"/>
    <col min="3081" max="3081" width="22.88671875" style="33" customWidth="1"/>
    <col min="3082" max="3082" width="33.77734375" style="33" customWidth="1"/>
    <col min="3083" max="3083" width="41.109375" style="33" customWidth="1"/>
    <col min="3084" max="3084" width="11.6640625" style="33" bestFit="1" customWidth="1"/>
    <col min="3085" max="3085" width="13.6640625" style="33" customWidth="1"/>
    <col min="3086" max="3086" width="10.33203125" style="33" customWidth="1"/>
    <col min="3087" max="3087" width="14" style="33" customWidth="1"/>
    <col min="3088" max="3088" width="44.6640625" style="33" customWidth="1"/>
    <col min="3089" max="3089" width="48.33203125" style="33" bestFit="1" customWidth="1"/>
    <col min="3090" max="3329" width="9.109375" style="33"/>
    <col min="3330" max="3330" width="8" style="33" customWidth="1"/>
    <col min="3331" max="3331" width="10.109375" style="33" bestFit="1" customWidth="1"/>
    <col min="3332" max="3334" width="12" style="33" customWidth="1"/>
    <col min="3335" max="3335" width="18.21875" style="33" customWidth="1"/>
    <col min="3336" max="3336" width="11.6640625" style="33" customWidth="1"/>
    <col min="3337" max="3337" width="22.88671875" style="33" customWidth="1"/>
    <col min="3338" max="3338" width="33.77734375" style="33" customWidth="1"/>
    <col min="3339" max="3339" width="41.109375" style="33" customWidth="1"/>
    <col min="3340" max="3340" width="11.6640625" style="33" bestFit="1" customWidth="1"/>
    <col min="3341" max="3341" width="13.6640625" style="33" customWidth="1"/>
    <col min="3342" max="3342" width="10.33203125" style="33" customWidth="1"/>
    <col min="3343" max="3343" width="14" style="33" customWidth="1"/>
    <col min="3344" max="3344" width="44.6640625" style="33" customWidth="1"/>
    <col min="3345" max="3345" width="48.33203125" style="33" bestFit="1" customWidth="1"/>
    <col min="3346" max="3585" width="9.109375" style="33"/>
    <col min="3586" max="3586" width="8" style="33" customWidth="1"/>
    <col min="3587" max="3587" width="10.109375" style="33" bestFit="1" customWidth="1"/>
    <col min="3588" max="3590" width="12" style="33" customWidth="1"/>
    <col min="3591" max="3591" width="18.21875" style="33" customWidth="1"/>
    <col min="3592" max="3592" width="11.6640625" style="33" customWidth="1"/>
    <col min="3593" max="3593" width="22.88671875" style="33" customWidth="1"/>
    <col min="3594" max="3594" width="33.77734375" style="33" customWidth="1"/>
    <col min="3595" max="3595" width="41.109375" style="33" customWidth="1"/>
    <col min="3596" max="3596" width="11.6640625" style="33" bestFit="1" customWidth="1"/>
    <col min="3597" max="3597" width="13.6640625" style="33" customWidth="1"/>
    <col min="3598" max="3598" width="10.33203125" style="33" customWidth="1"/>
    <col min="3599" max="3599" width="14" style="33" customWidth="1"/>
    <col min="3600" max="3600" width="44.6640625" style="33" customWidth="1"/>
    <col min="3601" max="3601" width="48.33203125" style="33" bestFit="1" customWidth="1"/>
    <col min="3602" max="3841" width="9.109375" style="33"/>
    <col min="3842" max="3842" width="8" style="33" customWidth="1"/>
    <col min="3843" max="3843" width="10.109375" style="33" bestFit="1" customWidth="1"/>
    <col min="3844" max="3846" width="12" style="33" customWidth="1"/>
    <col min="3847" max="3847" width="18.21875" style="33" customWidth="1"/>
    <col min="3848" max="3848" width="11.6640625" style="33" customWidth="1"/>
    <col min="3849" max="3849" width="22.88671875" style="33" customWidth="1"/>
    <col min="3850" max="3850" width="33.77734375" style="33" customWidth="1"/>
    <col min="3851" max="3851" width="41.109375" style="33" customWidth="1"/>
    <col min="3852" max="3852" width="11.6640625" style="33" bestFit="1" customWidth="1"/>
    <col min="3853" max="3853" width="13.6640625" style="33" customWidth="1"/>
    <col min="3854" max="3854" width="10.33203125" style="33" customWidth="1"/>
    <col min="3855" max="3855" width="14" style="33" customWidth="1"/>
    <col min="3856" max="3856" width="44.6640625" style="33" customWidth="1"/>
    <col min="3857" max="3857" width="48.33203125" style="33" bestFit="1" customWidth="1"/>
    <col min="3858" max="4097" width="9.109375" style="33"/>
    <col min="4098" max="4098" width="8" style="33" customWidth="1"/>
    <col min="4099" max="4099" width="10.109375" style="33" bestFit="1" customWidth="1"/>
    <col min="4100" max="4102" width="12" style="33" customWidth="1"/>
    <col min="4103" max="4103" width="18.21875" style="33" customWidth="1"/>
    <col min="4104" max="4104" width="11.6640625" style="33" customWidth="1"/>
    <col min="4105" max="4105" width="22.88671875" style="33" customWidth="1"/>
    <col min="4106" max="4106" width="33.77734375" style="33" customWidth="1"/>
    <col min="4107" max="4107" width="41.109375" style="33" customWidth="1"/>
    <col min="4108" max="4108" width="11.6640625" style="33" bestFit="1" customWidth="1"/>
    <col min="4109" max="4109" width="13.6640625" style="33" customWidth="1"/>
    <col min="4110" max="4110" width="10.33203125" style="33" customWidth="1"/>
    <col min="4111" max="4111" width="14" style="33" customWidth="1"/>
    <col min="4112" max="4112" width="44.6640625" style="33" customWidth="1"/>
    <col min="4113" max="4113" width="48.33203125" style="33" bestFit="1" customWidth="1"/>
    <col min="4114" max="4353" width="9.109375" style="33"/>
    <col min="4354" max="4354" width="8" style="33" customWidth="1"/>
    <col min="4355" max="4355" width="10.109375" style="33" bestFit="1" customWidth="1"/>
    <col min="4356" max="4358" width="12" style="33" customWidth="1"/>
    <col min="4359" max="4359" width="18.21875" style="33" customWidth="1"/>
    <col min="4360" max="4360" width="11.6640625" style="33" customWidth="1"/>
    <col min="4361" max="4361" width="22.88671875" style="33" customWidth="1"/>
    <col min="4362" max="4362" width="33.77734375" style="33" customWidth="1"/>
    <col min="4363" max="4363" width="41.109375" style="33" customWidth="1"/>
    <col min="4364" max="4364" width="11.6640625" style="33" bestFit="1" customWidth="1"/>
    <col min="4365" max="4365" width="13.6640625" style="33" customWidth="1"/>
    <col min="4366" max="4366" width="10.33203125" style="33" customWidth="1"/>
    <col min="4367" max="4367" width="14" style="33" customWidth="1"/>
    <col min="4368" max="4368" width="44.6640625" style="33" customWidth="1"/>
    <col min="4369" max="4369" width="48.33203125" style="33" bestFit="1" customWidth="1"/>
    <col min="4370" max="4609" width="9.109375" style="33"/>
    <col min="4610" max="4610" width="8" style="33" customWidth="1"/>
    <col min="4611" max="4611" width="10.109375" style="33" bestFit="1" customWidth="1"/>
    <col min="4612" max="4614" width="12" style="33" customWidth="1"/>
    <col min="4615" max="4615" width="18.21875" style="33" customWidth="1"/>
    <col min="4616" max="4616" width="11.6640625" style="33" customWidth="1"/>
    <col min="4617" max="4617" width="22.88671875" style="33" customWidth="1"/>
    <col min="4618" max="4618" width="33.77734375" style="33" customWidth="1"/>
    <col min="4619" max="4619" width="41.109375" style="33" customWidth="1"/>
    <col min="4620" max="4620" width="11.6640625" style="33" bestFit="1" customWidth="1"/>
    <col min="4621" max="4621" width="13.6640625" style="33" customWidth="1"/>
    <col min="4622" max="4622" width="10.33203125" style="33" customWidth="1"/>
    <col min="4623" max="4623" width="14" style="33" customWidth="1"/>
    <col min="4624" max="4624" width="44.6640625" style="33" customWidth="1"/>
    <col min="4625" max="4625" width="48.33203125" style="33" bestFit="1" customWidth="1"/>
    <col min="4626" max="4865" width="9.109375" style="33"/>
    <col min="4866" max="4866" width="8" style="33" customWidth="1"/>
    <col min="4867" max="4867" width="10.109375" style="33" bestFit="1" customWidth="1"/>
    <col min="4868" max="4870" width="12" style="33" customWidth="1"/>
    <col min="4871" max="4871" width="18.21875" style="33" customWidth="1"/>
    <col min="4872" max="4872" width="11.6640625" style="33" customWidth="1"/>
    <col min="4873" max="4873" width="22.88671875" style="33" customWidth="1"/>
    <col min="4874" max="4874" width="33.77734375" style="33" customWidth="1"/>
    <col min="4875" max="4875" width="41.109375" style="33" customWidth="1"/>
    <col min="4876" max="4876" width="11.6640625" style="33" bestFit="1" customWidth="1"/>
    <col min="4877" max="4877" width="13.6640625" style="33" customWidth="1"/>
    <col min="4878" max="4878" width="10.33203125" style="33" customWidth="1"/>
    <col min="4879" max="4879" width="14" style="33" customWidth="1"/>
    <col min="4880" max="4880" width="44.6640625" style="33" customWidth="1"/>
    <col min="4881" max="4881" width="48.33203125" style="33" bestFit="1" customWidth="1"/>
    <col min="4882" max="5121" width="9.109375" style="33"/>
    <col min="5122" max="5122" width="8" style="33" customWidth="1"/>
    <col min="5123" max="5123" width="10.109375" style="33" bestFit="1" customWidth="1"/>
    <col min="5124" max="5126" width="12" style="33" customWidth="1"/>
    <col min="5127" max="5127" width="18.21875" style="33" customWidth="1"/>
    <col min="5128" max="5128" width="11.6640625" style="33" customWidth="1"/>
    <col min="5129" max="5129" width="22.88671875" style="33" customWidth="1"/>
    <col min="5130" max="5130" width="33.77734375" style="33" customWidth="1"/>
    <col min="5131" max="5131" width="41.109375" style="33" customWidth="1"/>
    <col min="5132" max="5132" width="11.6640625" style="33" bestFit="1" customWidth="1"/>
    <col min="5133" max="5133" width="13.6640625" style="33" customWidth="1"/>
    <col min="5134" max="5134" width="10.33203125" style="33" customWidth="1"/>
    <col min="5135" max="5135" width="14" style="33" customWidth="1"/>
    <col min="5136" max="5136" width="44.6640625" style="33" customWidth="1"/>
    <col min="5137" max="5137" width="48.33203125" style="33" bestFit="1" customWidth="1"/>
    <col min="5138" max="5377" width="9.109375" style="33"/>
    <col min="5378" max="5378" width="8" style="33" customWidth="1"/>
    <col min="5379" max="5379" width="10.109375" style="33" bestFit="1" customWidth="1"/>
    <col min="5380" max="5382" width="12" style="33" customWidth="1"/>
    <col min="5383" max="5383" width="18.21875" style="33" customWidth="1"/>
    <col min="5384" max="5384" width="11.6640625" style="33" customWidth="1"/>
    <col min="5385" max="5385" width="22.88671875" style="33" customWidth="1"/>
    <col min="5386" max="5386" width="33.77734375" style="33" customWidth="1"/>
    <col min="5387" max="5387" width="41.109375" style="33" customWidth="1"/>
    <col min="5388" max="5388" width="11.6640625" style="33" bestFit="1" customWidth="1"/>
    <col min="5389" max="5389" width="13.6640625" style="33" customWidth="1"/>
    <col min="5390" max="5390" width="10.33203125" style="33" customWidth="1"/>
    <col min="5391" max="5391" width="14" style="33" customWidth="1"/>
    <col min="5392" max="5392" width="44.6640625" style="33" customWidth="1"/>
    <col min="5393" max="5393" width="48.33203125" style="33" bestFit="1" customWidth="1"/>
    <col min="5394" max="5633" width="9.109375" style="33"/>
    <col min="5634" max="5634" width="8" style="33" customWidth="1"/>
    <col min="5635" max="5635" width="10.109375" style="33" bestFit="1" customWidth="1"/>
    <col min="5636" max="5638" width="12" style="33" customWidth="1"/>
    <col min="5639" max="5639" width="18.21875" style="33" customWidth="1"/>
    <col min="5640" max="5640" width="11.6640625" style="33" customWidth="1"/>
    <col min="5641" max="5641" width="22.88671875" style="33" customWidth="1"/>
    <col min="5642" max="5642" width="33.77734375" style="33" customWidth="1"/>
    <col min="5643" max="5643" width="41.109375" style="33" customWidth="1"/>
    <col min="5644" max="5644" width="11.6640625" style="33" bestFit="1" customWidth="1"/>
    <col min="5645" max="5645" width="13.6640625" style="33" customWidth="1"/>
    <col min="5646" max="5646" width="10.33203125" style="33" customWidth="1"/>
    <col min="5647" max="5647" width="14" style="33" customWidth="1"/>
    <col min="5648" max="5648" width="44.6640625" style="33" customWidth="1"/>
    <col min="5649" max="5649" width="48.33203125" style="33" bestFit="1" customWidth="1"/>
    <col min="5650" max="5889" width="9.109375" style="33"/>
    <col min="5890" max="5890" width="8" style="33" customWidth="1"/>
    <col min="5891" max="5891" width="10.109375" style="33" bestFit="1" customWidth="1"/>
    <col min="5892" max="5894" width="12" style="33" customWidth="1"/>
    <col min="5895" max="5895" width="18.21875" style="33" customWidth="1"/>
    <col min="5896" max="5896" width="11.6640625" style="33" customWidth="1"/>
    <col min="5897" max="5897" width="22.88671875" style="33" customWidth="1"/>
    <col min="5898" max="5898" width="33.77734375" style="33" customWidth="1"/>
    <col min="5899" max="5899" width="41.109375" style="33" customWidth="1"/>
    <col min="5900" max="5900" width="11.6640625" style="33" bestFit="1" customWidth="1"/>
    <col min="5901" max="5901" width="13.6640625" style="33" customWidth="1"/>
    <col min="5902" max="5902" width="10.33203125" style="33" customWidth="1"/>
    <col min="5903" max="5903" width="14" style="33" customWidth="1"/>
    <col min="5904" max="5904" width="44.6640625" style="33" customWidth="1"/>
    <col min="5905" max="5905" width="48.33203125" style="33" bestFit="1" customWidth="1"/>
    <col min="5906" max="6145" width="9.109375" style="33"/>
    <col min="6146" max="6146" width="8" style="33" customWidth="1"/>
    <col min="6147" max="6147" width="10.109375" style="33" bestFit="1" customWidth="1"/>
    <col min="6148" max="6150" width="12" style="33" customWidth="1"/>
    <col min="6151" max="6151" width="18.21875" style="33" customWidth="1"/>
    <col min="6152" max="6152" width="11.6640625" style="33" customWidth="1"/>
    <col min="6153" max="6153" width="22.88671875" style="33" customWidth="1"/>
    <col min="6154" max="6154" width="33.77734375" style="33" customWidth="1"/>
    <col min="6155" max="6155" width="41.109375" style="33" customWidth="1"/>
    <col min="6156" max="6156" width="11.6640625" style="33" bestFit="1" customWidth="1"/>
    <col min="6157" max="6157" width="13.6640625" style="33" customWidth="1"/>
    <col min="6158" max="6158" width="10.33203125" style="33" customWidth="1"/>
    <col min="6159" max="6159" width="14" style="33" customWidth="1"/>
    <col min="6160" max="6160" width="44.6640625" style="33" customWidth="1"/>
    <col min="6161" max="6161" width="48.33203125" style="33" bestFit="1" customWidth="1"/>
    <col min="6162" max="6401" width="9.109375" style="33"/>
    <col min="6402" max="6402" width="8" style="33" customWidth="1"/>
    <col min="6403" max="6403" width="10.109375" style="33" bestFit="1" customWidth="1"/>
    <col min="6404" max="6406" width="12" style="33" customWidth="1"/>
    <col min="6407" max="6407" width="18.21875" style="33" customWidth="1"/>
    <col min="6408" max="6408" width="11.6640625" style="33" customWidth="1"/>
    <col min="6409" max="6409" width="22.88671875" style="33" customWidth="1"/>
    <col min="6410" max="6410" width="33.77734375" style="33" customWidth="1"/>
    <col min="6411" max="6411" width="41.109375" style="33" customWidth="1"/>
    <col min="6412" max="6412" width="11.6640625" style="33" bestFit="1" customWidth="1"/>
    <col min="6413" max="6413" width="13.6640625" style="33" customWidth="1"/>
    <col min="6414" max="6414" width="10.33203125" style="33" customWidth="1"/>
    <col min="6415" max="6415" width="14" style="33" customWidth="1"/>
    <col min="6416" max="6416" width="44.6640625" style="33" customWidth="1"/>
    <col min="6417" max="6417" width="48.33203125" style="33" bestFit="1" customWidth="1"/>
    <col min="6418" max="6657" width="9.109375" style="33"/>
    <col min="6658" max="6658" width="8" style="33" customWidth="1"/>
    <col min="6659" max="6659" width="10.109375" style="33" bestFit="1" customWidth="1"/>
    <col min="6660" max="6662" width="12" style="33" customWidth="1"/>
    <col min="6663" max="6663" width="18.21875" style="33" customWidth="1"/>
    <col min="6664" max="6664" width="11.6640625" style="33" customWidth="1"/>
    <col min="6665" max="6665" width="22.88671875" style="33" customWidth="1"/>
    <col min="6666" max="6666" width="33.77734375" style="33" customWidth="1"/>
    <col min="6667" max="6667" width="41.109375" style="33" customWidth="1"/>
    <col min="6668" max="6668" width="11.6640625" style="33" bestFit="1" customWidth="1"/>
    <col min="6669" max="6669" width="13.6640625" style="33" customWidth="1"/>
    <col min="6670" max="6670" width="10.33203125" style="33" customWidth="1"/>
    <col min="6671" max="6671" width="14" style="33" customWidth="1"/>
    <col min="6672" max="6672" width="44.6640625" style="33" customWidth="1"/>
    <col min="6673" max="6673" width="48.33203125" style="33" bestFit="1" customWidth="1"/>
    <col min="6674" max="6913" width="9.109375" style="33"/>
    <col min="6914" max="6914" width="8" style="33" customWidth="1"/>
    <col min="6915" max="6915" width="10.109375" style="33" bestFit="1" customWidth="1"/>
    <col min="6916" max="6918" width="12" style="33" customWidth="1"/>
    <col min="6919" max="6919" width="18.21875" style="33" customWidth="1"/>
    <col min="6920" max="6920" width="11.6640625" style="33" customWidth="1"/>
    <col min="6921" max="6921" width="22.88671875" style="33" customWidth="1"/>
    <col min="6922" max="6922" width="33.77734375" style="33" customWidth="1"/>
    <col min="6923" max="6923" width="41.109375" style="33" customWidth="1"/>
    <col min="6924" max="6924" width="11.6640625" style="33" bestFit="1" customWidth="1"/>
    <col min="6925" max="6925" width="13.6640625" style="33" customWidth="1"/>
    <col min="6926" max="6926" width="10.33203125" style="33" customWidth="1"/>
    <col min="6927" max="6927" width="14" style="33" customWidth="1"/>
    <col min="6928" max="6928" width="44.6640625" style="33" customWidth="1"/>
    <col min="6929" max="6929" width="48.33203125" style="33" bestFit="1" customWidth="1"/>
    <col min="6930" max="7169" width="9.109375" style="33"/>
    <col min="7170" max="7170" width="8" style="33" customWidth="1"/>
    <col min="7171" max="7171" width="10.109375" style="33" bestFit="1" customWidth="1"/>
    <col min="7172" max="7174" width="12" style="33" customWidth="1"/>
    <col min="7175" max="7175" width="18.21875" style="33" customWidth="1"/>
    <col min="7176" max="7176" width="11.6640625" style="33" customWidth="1"/>
    <col min="7177" max="7177" width="22.88671875" style="33" customWidth="1"/>
    <col min="7178" max="7178" width="33.77734375" style="33" customWidth="1"/>
    <col min="7179" max="7179" width="41.109375" style="33" customWidth="1"/>
    <col min="7180" max="7180" width="11.6640625" style="33" bestFit="1" customWidth="1"/>
    <col min="7181" max="7181" width="13.6640625" style="33" customWidth="1"/>
    <col min="7182" max="7182" width="10.33203125" style="33" customWidth="1"/>
    <col min="7183" max="7183" width="14" style="33" customWidth="1"/>
    <col min="7184" max="7184" width="44.6640625" style="33" customWidth="1"/>
    <col min="7185" max="7185" width="48.33203125" style="33" bestFit="1" customWidth="1"/>
    <col min="7186" max="7425" width="9.109375" style="33"/>
    <col min="7426" max="7426" width="8" style="33" customWidth="1"/>
    <col min="7427" max="7427" width="10.109375" style="33" bestFit="1" customWidth="1"/>
    <col min="7428" max="7430" width="12" style="33" customWidth="1"/>
    <col min="7431" max="7431" width="18.21875" style="33" customWidth="1"/>
    <col min="7432" max="7432" width="11.6640625" style="33" customWidth="1"/>
    <col min="7433" max="7433" width="22.88671875" style="33" customWidth="1"/>
    <col min="7434" max="7434" width="33.77734375" style="33" customWidth="1"/>
    <col min="7435" max="7435" width="41.109375" style="33" customWidth="1"/>
    <col min="7436" max="7436" width="11.6640625" style="33" bestFit="1" customWidth="1"/>
    <col min="7437" max="7437" width="13.6640625" style="33" customWidth="1"/>
    <col min="7438" max="7438" width="10.33203125" style="33" customWidth="1"/>
    <col min="7439" max="7439" width="14" style="33" customWidth="1"/>
    <col min="7440" max="7440" width="44.6640625" style="33" customWidth="1"/>
    <col min="7441" max="7441" width="48.33203125" style="33" bestFit="1" customWidth="1"/>
    <col min="7442" max="7681" width="9.109375" style="33"/>
    <col min="7682" max="7682" width="8" style="33" customWidth="1"/>
    <col min="7683" max="7683" width="10.109375" style="33" bestFit="1" customWidth="1"/>
    <col min="7684" max="7686" width="12" style="33" customWidth="1"/>
    <col min="7687" max="7687" width="18.21875" style="33" customWidth="1"/>
    <col min="7688" max="7688" width="11.6640625" style="33" customWidth="1"/>
    <col min="7689" max="7689" width="22.88671875" style="33" customWidth="1"/>
    <col min="7690" max="7690" width="33.77734375" style="33" customWidth="1"/>
    <col min="7691" max="7691" width="41.109375" style="33" customWidth="1"/>
    <col min="7692" max="7692" width="11.6640625" style="33" bestFit="1" customWidth="1"/>
    <col min="7693" max="7693" width="13.6640625" style="33" customWidth="1"/>
    <col min="7694" max="7694" width="10.33203125" style="33" customWidth="1"/>
    <col min="7695" max="7695" width="14" style="33" customWidth="1"/>
    <col min="7696" max="7696" width="44.6640625" style="33" customWidth="1"/>
    <col min="7697" max="7697" width="48.33203125" style="33" bestFit="1" customWidth="1"/>
    <col min="7698" max="7937" width="9.109375" style="33"/>
    <col min="7938" max="7938" width="8" style="33" customWidth="1"/>
    <col min="7939" max="7939" width="10.109375" style="33" bestFit="1" customWidth="1"/>
    <col min="7940" max="7942" width="12" style="33" customWidth="1"/>
    <col min="7943" max="7943" width="18.21875" style="33" customWidth="1"/>
    <col min="7944" max="7944" width="11.6640625" style="33" customWidth="1"/>
    <col min="7945" max="7945" width="22.88671875" style="33" customWidth="1"/>
    <col min="7946" max="7946" width="33.77734375" style="33" customWidth="1"/>
    <col min="7947" max="7947" width="41.109375" style="33" customWidth="1"/>
    <col min="7948" max="7948" width="11.6640625" style="33" bestFit="1" customWidth="1"/>
    <col min="7949" max="7949" width="13.6640625" style="33" customWidth="1"/>
    <col min="7950" max="7950" width="10.33203125" style="33" customWidth="1"/>
    <col min="7951" max="7951" width="14" style="33" customWidth="1"/>
    <col min="7952" max="7952" width="44.6640625" style="33" customWidth="1"/>
    <col min="7953" max="7953" width="48.33203125" style="33" bestFit="1" customWidth="1"/>
    <col min="7954" max="8193" width="9.109375" style="33"/>
    <col min="8194" max="8194" width="8" style="33" customWidth="1"/>
    <col min="8195" max="8195" width="10.109375" style="33" bestFit="1" customWidth="1"/>
    <col min="8196" max="8198" width="12" style="33" customWidth="1"/>
    <col min="8199" max="8199" width="18.21875" style="33" customWidth="1"/>
    <col min="8200" max="8200" width="11.6640625" style="33" customWidth="1"/>
    <col min="8201" max="8201" width="22.88671875" style="33" customWidth="1"/>
    <col min="8202" max="8202" width="33.77734375" style="33" customWidth="1"/>
    <col min="8203" max="8203" width="41.109375" style="33" customWidth="1"/>
    <col min="8204" max="8204" width="11.6640625" style="33" bestFit="1" customWidth="1"/>
    <col min="8205" max="8205" width="13.6640625" style="33" customWidth="1"/>
    <col min="8206" max="8206" width="10.33203125" style="33" customWidth="1"/>
    <col min="8207" max="8207" width="14" style="33" customWidth="1"/>
    <col min="8208" max="8208" width="44.6640625" style="33" customWidth="1"/>
    <col min="8209" max="8209" width="48.33203125" style="33" bestFit="1" customWidth="1"/>
    <col min="8210" max="8449" width="9.109375" style="33"/>
    <col min="8450" max="8450" width="8" style="33" customWidth="1"/>
    <col min="8451" max="8451" width="10.109375" style="33" bestFit="1" customWidth="1"/>
    <col min="8452" max="8454" width="12" style="33" customWidth="1"/>
    <col min="8455" max="8455" width="18.21875" style="33" customWidth="1"/>
    <col min="8456" max="8456" width="11.6640625" style="33" customWidth="1"/>
    <col min="8457" max="8457" width="22.88671875" style="33" customWidth="1"/>
    <col min="8458" max="8458" width="33.77734375" style="33" customWidth="1"/>
    <col min="8459" max="8459" width="41.109375" style="33" customWidth="1"/>
    <col min="8460" max="8460" width="11.6640625" style="33" bestFit="1" customWidth="1"/>
    <col min="8461" max="8461" width="13.6640625" style="33" customWidth="1"/>
    <col min="8462" max="8462" width="10.33203125" style="33" customWidth="1"/>
    <col min="8463" max="8463" width="14" style="33" customWidth="1"/>
    <col min="8464" max="8464" width="44.6640625" style="33" customWidth="1"/>
    <col min="8465" max="8465" width="48.33203125" style="33" bestFit="1" customWidth="1"/>
    <col min="8466" max="8705" width="9.109375" style="33"/>
    <col min="8706" max="8706" width="8" style="33" customWidth="1"/>
    <col min="8707" max="8707" width="10.109375" style="33" bestFit="1" customWidth="1"/>
    <col min="8708" max="8710" width="12" style="33" customWidth="1"/>
    <col min="8711" max="8711" width="18.21875" style="33" customWidth="1"/>
    <col min="8712" max="8712" width="11.6640625" style="33" customWidth="1"/>
    <col min="8713" max="8713" width="22.88671875" style="33" customWidth="1"/>
    <col min="8714" max="8714" width="33.77734375" style="33" customWidth="1"/>
    <col min="8715" max="8715" width="41.109375" style="33" customWidth="1"/>
    <col min="8716" max="8716" width="11.6640625" style="33" bestFit="1" customWidth="1"/>
    <col min="8717" max="8717" width="13.6640625" style="33" customWidth="1"/>
    <col min="8718" max="8718" width="10.33203125" style="33" customWidth="1"/>
    <col min="8719" max="8719" width="14" style="33" customWidth="1"/>
    <col min="8720" max="8720" width="44.6640625" style="33" customWidth="1"/>
    <col min="8721" max="8721" width="48.33203125" style="33" bestFit="1" customWidth="1"/>
    <col min="8722" max="8961" width="9.109375" style="33"/>
    <col min="8962" max="8962" width="8" style="33" customWidth="1"/>
    <col min="8963" max="8963" width="10.109375" style="33" bestFit="1" customWidth="1"/>
    <col min="8964" max="8966" width="12" style="33" customWidth="1"/>
    <col min="8967" max="8967" width="18.21875" style="33" customWidth="1"/>
    <col min="8968" max="8968" width="11.6640625" style="33" customWidth="1"/>
    <col min="8969" max="8969" width="22.88671875" style="33" customWidth="1"/>
    <col min="8970" max="8970" width="33.77734375" style="33" customWidth="1"/>
    <col min="8971" max="8971" width="41.109375" style="33" customWidth="1"/>
    <col min="8972" max="8972" width="11.6640625" style="33" bestFit="1" customWidth="1"/>
    <col min="8973" max="8973" width="13.6640625" style="33" customWidth="1"/>
    <col min="8974" max="8974" width="10.33203125" style="33" customWidth="1"/>
    <col min="8975" max="8975" width="14" style="33" customWidth="1"/>
    <col min="8976" max="8976" width="44.6640625" style="33" customWidth="1"/>
    <col min="8977" max="8977" width="48.33203125" style="33" bestFit="1" customWidth="1"/>
    <col min="8978" max="9217" width="9.109375" style="33"/>
    <col min="9218" max="9218" width="8" style="33" customWidth="1"/>
    <col min="9219" max="9219" width="10.109375" style="33" bestFit="1" customWidth="1"/>
    <col min="9220" max="9222" width="12" style="33" customWidth="1"/>
    <col min="9223" max="9223" width="18.21875" style="33" customWidth="1"/>
    <col min="9224" max="9224" width="11.6640625" style="33" customWidth="1"/>
    <col min="9225" max="9225" width="22.88671875" style="33" customWidth="1"/>
    <col min="9226" max="9226" width="33.77734375" style="33" customWidth="1"/>
    <col min="9227" max="9227" width="41.109375" style="33" customWidth="1"/>
    <col min="9228" max="9228" width="11.6640625" style="33" bestFit="1" customWidth="1"/>
    <col min="9229" max="9229" width="13.6640625" style="33" customWidth="1"/>
    <col min="9230" max="9230" width="10.33203125" style="33" customWidth="1"/>
    <col min="9231" max="9231" width="14" style="33" customWidth="1"/>
    <col min="9232" max="9232" width="44.6640625" style="33" customWidth="1"/>
    <col min="9233" max="9233" width="48.33203125" style="33" bestFit="1" customWidth="1"/>
    <col min="9234" max="9473" width="9.109375" style="33"/>
    <col min="9474" max="9474" width="8" style="33" customWidth="1"/>
    <col min="9475" max="9475" width="10.109375" style="33" bestFit="1" customWidth="1"/>
    <col min="9476" max="9478" width="12" style="33" customWidth="1"/>
    <col min="9479" max="9479" width="18.21875" style="33" customWidth="1"/>
    <col min="9480" max="9480" width="11.6640625" style="33" customWidth="1"/>
    <col min="9481" max="9481" width="22.88671875" style="33" customWidth="1"/>
    <col min="9482" max="9482" width="33.77734375" style="33" customWidth="1"/>
    <col min="9483" max="9483" width="41.109375" style="33" customWidth="1"/>
    <col min="9484" max="9484" width="11.6640625" style="33" bestFit="1" customWidth="1"/>
    <col min="9485" max="9485" width="13.6640625" style="33" customWidth="1"/>
    <col min="9486" max="9486" width="10.33203125" style="33" customWidth="1"/>
    <col min="9487" max="9487" width="14" style="33" customWidth="1"/>
    <col min="9488" max="9488" width="44.6640625" style="33" customWidth="1"/>
    <col min="9489" max="9489" width="48.33203125" style="33" bestFit="1" customWidth="1"/>
    <col min="9490" max="9729" width="9.109375" style="33"/>
    <col min="9730" max="9730" width="8" style="33" customWidth="1"/>
    <col min="9731" max="9731" width="10.109375" style="33" bestFit="1" customWidth="1"/>
    <col min="9732" max="9734" width="12" style="33" customWidth="1"/>
    <col min="9735" max="9735" width="18.21875" style="33" customWidth="1"/>
    <col min="9736" max="9736" width="11.6640625" style="33" customWidth="1"/>
    <col min="9737" max="9737" width="22.88671875" style="33" customWidth="1"/>
    <col min="9738" max="9738" width="33.77734375" style="33" customWidth="1"/>
    <col min="9739" max="9739" width="41.109375" style="33" customWidth="1"/>
    <col min="9740" max="9740" width="11.6640625" style="33" bestFit="1" customWidth="1"/>
    <col min="9741" max="9741" width="13.6640625" style="33" customWidth="1"/>
    <col min="9742" max="9742" width="10.33203125" style="33" customWidth="1"/>
    <col min="9743" max="9743" width="14" style="33" customWidth="1"/>
    <col min="9744" max="9744" width="44.6640625" style="33" customWidth="1"/>
    <col min="9745" max="9745" width="48.33203125" style="33" bestFit="1" customWidth="1"/>
    <col min="9746" max="9985" width="9.109375" style="33"/>
    <col min="9986" max="9986" width="8" style="33" customWidth="1"/>
    <col min="9987" max="9987" width="10.109375" style="33" bestFit="1" customWidth="1"/>
    <col min="9988" max="9990" width="12" style="33" customWidth="1"/>
    <col min="9991" max="9991" width="18.21875" style="33" customWidth="1"/>
    <col min="9992" max="9992" width="11.6640625" style="33" customWidth="1"/>
    <col min="9993" max="9993" width="22.88671875" style="33" customWidth="1"/>
    <col min="9994" max="9994" width="33.77734375" style="33" customWidth="1"/>
    <col min="9995" max="9995" width="41.109375" style="33" customWidth="1"/>
    <col min="9996" max="9996" width="11.6640625" style="33" bestFit="1" customWidth="1"/>
    <col min="9997" max="9997" width="13.6640625" style="33" customWidth="1"/>
    <col min="9998" max="9998" width="10.33203125" style="33" customWidth="1"/>
    <col min="9999" max="9999" width="14" style="33" customWidth="1"/>
    <col min="10000" max="10000" width="44.6640625" style="33" customWidth="1"/>
    <col min="10001" max="10001" width="48.33203125" style="33" bestFit="1" customWidth="1"/>
    <col min="10002" max="10241" width="9.109375" style="33"/>
    <col min="10242" max="10242" width="8" style="33" customWidth="1"/>
    <col min="10243" max="10243" width="10.109375" style="33" bestFit="1" customWidth="1"/>
    <col min="10244" max="10246" width="12" style="33" customWidth="1"/>
    <col min="10247" max="10247" width="18.21875" style="33" customWidth="1"/>
    <col min="10248" max="10248" width="11.6640625" style="33" customWidth="1"/>
    <col min="10249" max="10249" width="22.88671875" style="33" customWidth="1"/>
    <col min="10250" max="10250" width="33.77734375" style="33" customWidth="1"/>
    <col min="10251" max="10251" width="41.109375" style="33" customWidth="1"/>
    <col min="10252" max="10252" width="11.6640625" style="33" bestFit="1" customWidth="1"/>
    <col min="10253" max="10253" width="13.6640625" style="33" customWidth="1"/>
    <col min="10254" max="10254" width="10.33203125" style="33" customWidth="1"/>
    <col min="10255" max="10255" width="14" style="33" customWidth="1"/>
    <col min="10256" max="10256" width="44.6640625" style="33" customWidth="1"/>
    <col min="10257" max="10257" width="48.33203125" style="33" bestFit="1" customWidth="1"/>
    <col min="10258" max="10497" width="9.109375" style="33"/>
    <col min="10498" max="10498" width="8" style="33" customWidth="1"/>
    <col min="10499" max="10499" width="10.109375" style="33" bestFit="1" customWidth="1"/>
    <col min="10500" max="10502" width="12" style="33" customWidth="1"/>
    <col min="10503" max="10503" width="18.21875" style="33" customWidth="1"/>
    <col min="10504" max="10504" width="11.6640625" style="33" customWidth="1"/>
    <col min="10505" max="10505" width="22.88671875" style="33" customWidth="1"/>
    <col min="10506" max="10506" width="33.77734375" style="33" customWidth="1"/>
    <col min="10507" max="10507" width="41.109375" style="33" customWidth="1"/>
    <col min="10508" max="10508" width="11.6640625" style="33" bestFit="1" customWidth="1"/>
    <col min="10509" max="10509" width="13.6640625" style="33" customWidth="1"/>
    <col min="10510" max="10510" width="10.33203125" style="33" customWidth="1"/>
    <col min="10511" max="10511" width="14" style="33" customWidth="1"/>
    <col min="10512" max="10512" width="44.6640625" style="33" customWidth="1"/>
    <col min="10513" max="10513" width="48.33203125" style="33" bestFit="1" customWidth="1"/>
    <col min="10514" max="10753" width="9.109375" style="33"/>
    <col min="10754" max="10754" width="8" style="33" customWidth="1"/>
    <col min="10755" max="10755" width="10.109375" style="33" bestFit="1" customWidth="1"/>
    <col min="10756" max="10758" width="12" style="33" customWidth="1"/>
    <col min="10759" max="10759" width="18.21875" style="33" customWidth="1"/>
    <col min="10760" max="10760" width="11.6640625" style="33" customWidth="1"/>
    <col min="10761" max="10761" width="22.88671875" style="33" customWidth="1"/>
    <col min="10762" max="10762" width="33.77734375" style="33" customWidth="1"/>
    <col min="10763" max="10763" width="41.109375" style="33" customWidth="1"/>
    <col min="10764" max="10764" width="11.6640625" style="33" bestFit="1" customWidth="1"/>
    <col min="10765" max="10765" width="13.6640625" style="33" customWidth="1"/>
    <col min="10766" max="10766" width="10.33203125" style="33" customWidth="1"/>
    <col min="10767" max="10767" width="14" style="33" customWidth="1"/>
    <col min="10768" max="10768" width="44.6640625" style="33" customWidth="1"/>
    <col min="10769" max="10769" width="48.33203125" style="33" bestFit="1" customWidth="1"/>
    <col min="10770" max="11009" width="9.109375" style="33"/>
    <col min="11010" max="11010" width="8" style="33" customWidth="1"/>
    <col min="11011" max="11011" width="10.109375" style="33" bestFit="1" customWidth="1"/>
    <col min="11012" max="11014" width="12" style="33" customWidth="1"/>
    <col min="11015" max="11015" width="18.21875" style="33" customWidth="1"/>
    <col min="11016" max="11016" width="11.6640625" style="33" customWidth="1"/>
    <col min="11017" max="11017" width="22.88671875" style="33" customWidth="1"/>
    <col min="11018" max="11018" width="33.77734375" style="33" customWidth="1"/>
    <col min="11019" max="11019" width="41.109375" style="33" customWidth="1"/>
    <col min="11020" max="11020" width="11.6640625" style="33" bestFit="1" customWidth="1"/>
    <col min="11021" max="11021" width="13.6640625" style="33" customWidth="1"/>
    <col min="11022" max="11022" width="10.33203125" style="33" customWidth="1"/>
    <col min="11023" max="11023" width="14" style="33" customWidth="1"/>
    <col min="11024" max="11024" width="44.6640625" style="33" customWidth="1"/>
    <col min="11025" max="11025" width="48.33203125" style="33" bestFit="1" customWidth="1"/>
    <col min="11026" max="11265" width="9.109375" style="33"/>
    <col min="11266" max="11266" width="8" style="33" customWidth="1"/>
    <col min="11267" max="11267" width="10.109375" style="33" bestFit="1" customWidth="1"/>
    <col min="11268" max="11270" width="12" style="33" customWidth="1"/>
    <col min="11271" max="11271" width="18.21875" style="33" customWidth="1"/>
    <col min="11272" max="11272" width="11.6640625" style="33" customWidth="1"/>
    <col min="11273" max="11273" width="22.88671875" style="33" customWidth="1"/>
    <col min="11274" max="11274" width="33.77734375" style="33" customWidth="1"/>
    <col min="11275" max="11275" width="41.109375" style="33" customWidth="1"/>
    <col min="11276" max="11276" width="11.6640625" style="33" bestFit="1" customWidth="1"/>
    <col min="11277" max="11277" width="13.6640625" style="33" customWidth="1"/>
    <col min="11278" max="11278" width="10.33203125" style="33" customWidth="1"/>
    <col min="11279" max="11279" width="14" style="33" customWidth="1"/>
    <col min="11280" max="11280" width="44.6640625" style="33" customWidth="1"/>
    <col min="11281" max="11281" width="48.33203125" style="33" bestFit="1" customWidth="1"/>
    <col min="11282" max="11521" width="9.109375" style="33"/>
    <col min="11522" max="11522" width="8" style="33" customWidth="1"/>
    <col min="11523" max="11523" width="10.109375" style="33" bestFit="1" customWidth="1"/>
    <col min="11524" max="11526" width="12" style="33" customWidth="1"/>
    <col min="11527" max="11527" width="18.21875" style="33" customWidth="1"/>
    <col min="11528" max="11528" width="11.6640625" style="33" customWidth="1"/>
    <col min="11529" max="11529" width="22.88671875" style="33" customWidth="1"/>
    <col min="11530" max="11530" width="33.77734375" style="33" customWidth="1"/>
    <col min="11531" max="11531" width="41.109375" style="33" customWidth="1"/>
    <col min="11532" max="11532" width="11.6640625" style="33" bestFit="1" customWidth="1"/>
    <col min="11533" max="11533" width="13.6640625" style="33" customWidth="1"/>
    <col min="11534" max="11534" width="10.33203125" style="33" customWidth="1"/>
    <col min="11535" max="11535" width="14" style="33" customWidth="1"/>
    <col min="11536" max="11536" width="44.6640625" style="33" customWidth="1"/>
    <col min="11537" max="11537" width="48.33203125" style="33" bestFit="1" customWidth="1"/>
    <col min="11538" max="11777" width="9.109375" style="33"/>
    <col min="11778" max="11778" width="8" style="33" customWidth="1"/>
    <col min="11779" max="11779" width="10.109375" style="33" bestFit="1" customWidth="1"/>
    <col min="11780" max="11782" width="12" style="33" customWidth="1"/>
    <col min="11783" max="11783" width="18.21875" style="33" customWidth="1"/>
    <col min="11784" max="11784" width="11.6640625" style="33" customWidth="1"/>
    <col min="11785" max="11785" width="22.88671875" style="33" customWidth="1"/>
    <col min="11786" max="11786" width="33.77734375" style="33" customWidth="1"/>
    <col min="11787" max="11787" width="41.109375" style="33" customWidth="1"/>
    <col min="11788" max="11788" width="11.6640625" style="33" bestFit="1" customWidth="1"/>
    <col min="11789" max="11789" width="13.6640625" style="33" customWidth="1"/>
    <col min="11790" max="11790" width="10.33203125" style="33" customWidth="1"/>
    <col min="11791" max="11791" width="14" style="33" customWidth="1"/>
    <col min="11792" max="11792" width="44.6640625" style="33" customWidth="1"/>
    <col min="11793" max="11793" width="48.33203125" style="33" bestFit="1" customWidth="1"/>
    <col min="11794" max="12033" width="9.109375" style="33"/>
    <col min="12034" max="12034" width="8" style="33" customWidth="1"/>
    <col min="12035" max="12035" width="10.109375" style="33" bestFit="1" customWidth="1"/>
    <col min="12036" max="12038" width="12" style="33" customWidth="1"/>
    <col min="12039" max="12039" width="18.21875" style="33" customWidth="1"/>
    <col min="12040" max="12040" width="11.6640625" style="33" customWidth="1"/>
    <col min="12041" max="12041" width="22.88671875" style="33" customWidth="1"/>
    <col min="12042" max="12042" width="33.77734375" style="33" customWidth="1"/>
    <col min="12043" max="12043" width="41.109375" style="33" customWidth="1"/>
    <col min="12044" max="12044" width="11.6640625" style="33" bestFit="1" customWidth="1"/>
    <col min="12045" max="12045" width="13.6640625" style="33" customWidth="1"/>
    <col min="12046" max="12046" width="10.33203125" style="33" customWidth="1"/>
    <col min="12047" max="12047" width="14" style="33" customWidth="1"/>
    <col min="12048" max="12048" width="44.6640625" style="33" customWidth="1"/>
    <col min="12049" max="12049" width="48.33203125" style="33" bestFit="1" customWidth="1"/>
    <col min="12050" max="12289" width="9.109375" style="33"/>
    <col min="12290" max="12290" width="8" style="33" customWidth="1"/>
    <col min="12291" max="12291" width="10.109375" style="33" bestFit="1" customWidth="1"/>
    <col min="12292" max="12294" width="12" style="33" customWidth="1"/>
    <col min="12295" max="12295" width="18.21875" style="33" customWidth="1"/>
    <col min="12296" max="12296" width="11.6640625" style="33" customWidth="1"/>
    <col min="12297" max="12297" width="22.88671875" style="33" customWidth="1"/>
    <col min="12298" max="12298" width="33.77734375" style="33" customWidth="1"/>
    <col min="12299" max="12299" width="41.109375" style="33" customWidth="1"/>
    <col min="12300" max="12300" width="11.6640625" style="33" bestFit="1" customWidth="1"/>
    <col min="12301" max="12301" width="13.6640625" style="33" customWidth="1"/>
    <col min="12302" max="12302" width="10.33203125" style="33" customWidth="1"/>
    <col min="12303" max="12303" width="14" style="33" customWidth="1"/>
    <col min="12304" max="12304" width="44.6640625" style="33" customWidth="1"/>
    <col min="12305" max="12305" width="48.33203125" style="33" bestFit="1" customWidth="1"/>
    <col min="12306" max="12545" width="9.109375" style="33"/>
    <col min="12546" max="12546" width="8" style="33" customWidth="1"/>
    <col min="12547" max="12547" width="10.109375" style="33" bestFit="1" customWidth="1"/>
    <col min="12548" max="12550" width="12" style="33" customWidth="1"/>
    <col min="12551" max="12551" width="18.21875" style="33" customWidth="1"/>
    <col min="12552" max="12552" width="11.6640625" style="33" customWidth="1"/>
    <col min="12553" max="12553" width="22.88671875" style="33" customWidth="1"/>
    <col min="12554" max="12554" width="33.77734375" style="33" customWidth="1"/>
    <col min="12555" max="12555" width="41.109375" style="33" customWidth="1"/>
    <col min="12556" max="12556" width="11.6640625" style="33" bestFit="1" customWidth="1"/>
    <col min="12557" max="12557" width="13.6640625" style="33" customWidth="1"/>
    <col min="12558" max="12558" width="10.33203125" style="33" customWidth="1"/>
    <col min="12559" max="12559" width="14" style="33" customWidth="1"/>
    <col min="12560" max="12560" width="44.6640625" style="33" customWidth="1"/>
    <col min="12561" max="12561" width="48.33203125" style="33" bestFit="1" customWidth="1"/>
    <col min="12562" max="12801" width="9.109375" style="33"/>
    <col min="12802" max="12802" width="8" style="33" customWidth="1"/>
    <col min="12803" max="12803" width="10.109375" style="33" bestFit="1" customWidth="1"/>
    <col min="12804" max="12806" width="12" style="33" customWidth="1"/>
    <col min="12807" max="12807" width="18.21875" style="33" customWidth="1"/>
    <col min="12808" max="12808" width="11.6640625" style="33" customWidth="1"/>
    <col min="12809" max="12809" width="22.88671875" style="33" customWidth="1"/>
    <col min="12810" max="12810" width="33.77734375" style="33" customWidth="1"/>
    <col min="12811" max="12811" width="41.109375" style="33" customWidth="1"/>
    <col min="12812" max="12812" width="11.6640625" style="33" bestFit="1" customWidth="1"/>
    <col min="12813" max="12813" width="13.6640625" style="33" customWidth="1"/>
    <col min="12814" max="12814" width="10.33203125" style="33" customWidth="1"/>
    <col min="12815" max="12815" width="14" style="33" customWidth="1"/>
    <col min="12816" max="12816" width="44.6640625" style="33" customWidth="1"/>
    <col min="12817" max="12817" width="48.33203125" style="33" bestFit="1" customWidth="1"/>
    <col min="12818" max="13057" width="9.109375" style="33"/>
    <col min="13058" max="13058" width="8" style="33" customWidth="1"/>
    <col min="13059" max="13059" width="10.109375" style="33" bestFit="1" customWidth="1"/>
    <col min="13060" max="13062" width="12" style="33" customWidth="1"/>
    <col min="13063" max="13063" width="18.21875" style="33" customWidth="1"/>
    <col min="13064" max="13064" width="11.6640625" style="33" customWidth="1"/>
    <col min="13065" max="13065" width="22.88671875" style="33" customWidth="1"/>
    <col min="13066" max="13066" width="33.77734375" style="33" customWidth="1"/>
    <col min="13067" max="13067" width="41.109375" style="33" customWidth="1"/>
    <col min="13068" max="13068" width="11.6640625" style="33" bestFit="1" customWidth="1"/>
    <col min="13069" max="13069" width="13.6640625" style="33" customWidth="1"/>
    <col min="13070" max="13070" width="10.33203125" style="33" customWidth="1"/>
    <col min="13071" max="13071" width="14" style="33" customWidth="1"/>
    <col min="13072" max="13072" width="44.6640625" style="33" customWidth="1"/>
    <col min="13073" max="13073" width="48.33203125" style="33" bestFit="1" customWidth="1"/>
    <col min="13074" max="13313" width="9.109375" style="33"/>
    <col min="13314" max="13314" width="8" style="33" customWidth="1"/>
    <col min="13315" max="13315" width="10.109375" style="33" bestFit="1" customWidth="1"/>
    <col min="13316" max="13318" width="12" style="33" customWidth="1"/>
    <col min="13319" max="13319" width="18.21875" style="33" customWidth="1"/>
    <col min="13320" max="13320" width="11.6640625" style="33" customWidth="1"/>
    <col min="13321" max="13321" width="22.88671875" style="33" customWidth="1"/>
    <col min="13322" max="13322" width="33.77734375" style="33" customWidth="1"/>
    <col min="13323" max="13323" width="41.109375" style="33" customWidth="1"/>
    <col min="13324" max="13324" width="11.6640625" style="33" bestFit="1" customWidth="1"/>
    <col min="13325" max="13325" width="13.6640625" style="33" customWidth="1"/>
    <col min="13326" max="13326" width="10.33203125" style="33" customWidth="1"/>
    <col min="13327" max="13327" width="14" style="33" customWidth="1"/>
    <col min="13328" max="13328" width="44.6640625" style="33" customWidth="1"/>
    <col min="13329" max="13329" width="48.33203125" style="33" bestFit="1" customWidth="1"/>
    <col min="13330" max="13569" width="9.109375" style="33"/>
    <col min="13570" max="13570" width="8" style="33" customWidth="1"/>
    <col min="13571" max="13571" width="10.109375" style="33" bestFit="1" customWidth="1"/>
    <col min="13572" max="13574" width="12" style="33" customWidth="1"/>
    <col min="13575" max="13575" width="18.21875" style="33" customWidth="1"/>
    <col min="13576" max="13576" width="11.6640625" style="33" customWidth="1"/>
    <col min="13577" max="13577" width="22.88671875" style="33" customWidth="1"/>
    <col min="13578" max="13578" width="33.77734375" style="33" customWidth="1"/>
    <col min="13579" max="13579" width="41.109375" style="33" customWidth="1"/>
    <col min="13580" max="13580" width="11.6640625" style="33" bestFit="1" customWidth="1"/>
    <col min="13581" max="13581" width="13.6640625" style="33" customWidth="1"/>
    <col min="13582" max="13582" width="10.33203125" style="33" customWidth="1"/>
    <col min="13583" max="13583" width="14" style="33" customWidth="1"/>
    <col min="13584" max="13584" width="44.6640625" style="33" customWidth="1"/>
    <col min="13585" max="13585" width="48.33203125" style="33" bestFit="1" customWidth="1"/>
    <col min="13586" max="13825" width="9.109375" style="33"/>
    <col min="13826" max="13826" width="8" style="33" customWidth="1"/>
    <col min="13827" max="13827" width="10.109375" style="33" bestFit="1" customWidth="1"/>
    <col min="13828" max="13830" width="12" style="33" customWidth="1"/>
    <col min="13831" max="13831" width="18.21875" style="33" customWidth="1"/>
    <col min="13832" max="13832" width="11.6640625" style="33" customWidth="1"/>
    <col min="13833" max="13833" width="22.88671875" style="33" customWidth="1"/>
    <col min="13834" max="13834" width="33.77734375" style="33" customWidth="1"/>
    <col min="13835" max="13835" width="41.109375" style="33" customWidth="1"/>
    <col min="13836" max="13836" width="11.6640625" style="33" bestFit="1" customWidth="1"/>
    <col min="13837" max="13837" width="13.6640625" style="33" customWidth="1"/>
    <col min="13838" max="13838" width="10.33203125" style="33" customWidth="1"/>
    <col min="13839" max="13839" width="14" style="33" customWidth="1"/>
    <col min="13840" max="13840" width="44.6640625" style="33" customWidth="1"/>
    <col min="13841" max="13841" width="48.33203125" style="33" bestFit="1" customWidth="1"/>
    <col min="13842" max="14081" width="9.109375" style="33"/>
    <col min="14082" max="14082" width="8" style="33" customWidth="1"/>
    <col min="14083" max="14083" width="10.109375" style="33" bestFit="1" customWidth="1"/>
    <col min="14084" max="14086" width="12" style="33" customWidth="1"/>
    <col min="14087" max="14087" width="18.21875" style="33" customWidth="1"/>
    <col min="14088" max="14088" width="11.6640625" style="33" customWidth="1"/>
    <col min="14089" max="14089" width="22.88671875" style="33" customWidth="1"/>
    <col min="14090" max="14090" width="33.77734375" style="33" customWidth="1"/>
    <col min="14091" max="14091" width="41.109375" style="33" customWidth="1"/>
    <col min="14092" max="14092" width="11.6640625" style="33" bestFit="1" customWidth="1"/>
    <col min="14093" max="14093" width="13.6640625" style="33" customWidth="1"/>
    <col min="14094" max="14094" width="10.33203125" style="33" customWidth="1"/>
    <col min="14095" max="14095" width="14" style="33" customWidth="1"/>
    <col min="14096" max="14096" width="44.6640625" style="33" customWidth="1"/>
    <col min="14097" max="14097" width="48.33203125" style="33" bestFit="1" customWidth="1"/>
    <col min="14098" max="14337" width="9.109375" style="33"/>
    <col min="14338" max="14338" width="8" style="33" customWidth="1"/>
    <col min="14339" max="14339" width="10.109375" style="33" bestFit="1" customWidth="1"/>
    <col min="14340" max="14342" width="12" style="33" customWidth="1"/>
    <col min="14343" max="14343" width="18.21875" style="33" customWidth="1"/>
    <col min="14344" max="14344" width="11.6640625" style="33" customWidth="1"/>
    <col min="14345" max="14345" width="22.88671875" style="33" customWidth="1"/>
    <col min="14346" max="14346" width="33.77734375" style="33" customWidth="1"/>
    <col min="14347" max="14347" width="41.109375" style="33" customWidth="1"/>
    <col min="14348" max="14348" width="11.6640625" style="33" bestFit="1" customWidth="1"/>
    <col min="14349" max="14349" width="13.6640625" style="33" customWidth="1"/>
    <col min="14350" max="14350" width="10.33203125" style="33" customWidth="1"/>
    <col min="14351" max="14351" width="14" style="33" customWidth="1"/>
    <col min="14352" max="14352" width="44.6640625" style="33" customWidth="1"/>
    <col min="14353" max="14353" width="48.33203125" style="33" bestFit="1" customWidth="1"/>
    <col min="14354" max="14593" width="9.109375" style="33"/>
    <col min="14594" max="14594" width="8" style="33" customWidth="1"/>
    <col min="14595" max="14595" width="10.109375" style="33" bestFit="1" customWidth="1"/>
    <col min="14596" max="14598" width="12" style="33" customWidth="1"/>
    <col min="14599" max="14599" width="18.21875" style="33" customWidth="1"/>
    <col min="14600" max="14600" width="11.6640625" style="33" customWidth="1"/>
    <col min="14601" max="14601" width="22.88671875" style="33" customWidth="1"/>
    <col min="14602" max="14602" width="33.77734375" style="33" customWidth="1"/>
    <col min="14603" max="14603" width="41.109375" style="33" customWidth="1"/>
    <col min="14604" max="14604" width="11.6640625" style="33" bestFit="1" customWidth="1"/>
    <col min="14605" max="14605" width="13.6640625" style="33" customWidth="1"/>
    <col min="14606" max="14606" width="10.33203125" style="33" customWidth="1"/>
    <col min="14607" max="14607" width="14" style="33" customWidth="1"/>
    <col min="14608" max="14608" width="44.6640625" style="33" customWidth="1"/>
    <col min="14609" max="14609" width="48.33203125" style="33" bestFit="1" customWidth="1"/>
    <col min="14610" max="14849" width="9.109375" style="33"/>
    <col min="14850" max="14850" width="8" style="33" customWidth="1"/>
    <col min="14851" max="14851" width="10.109375" style="33" bestFit="1" customWidth="1"/>
    <col min="14852" max="14854" width="12" style="33" customWidth="1"/>
    <col min="14855" max="14855" width="18.21875" style="33" customWidth="1"/>
    <col min="14856" max="14856" width="11.6640625" style="33" customWidth="1"/>
    <col min="14857" max="14857" width="22.88671875" style="33" customWidth="1"/>
    <col min="14858" max="14858" width="33.77734375" style="33" customWidth="1"/>
    <col min="14859" max="14859" width="41.109375" style="33" customWidth="1"/>
    <col min="14860" max="14860" width="11.6640625" style="33" bestFit="1" customWidth="1"/>
    <col min="14861" max="14861" width="13.6640625" style="33" customWidth="1"/>
    <col min="14862" max="14862" width="10.33203125" style="33" customWidth="1"/>
    <col min="14863" max="14863" width="14" style="33" customWidth="1"/>
    <col min="14864" max="14864" width="44.6640625" style="33" customWidth="1"/>
    <col min="14865" max="14865" width="48.33203125" style="33" bestFit="1" customWidth="1"/>
    <col min="14866" max="15105" width="9.109375" style="33"/>
    <col min="15106" max="15106" width="8" style="33" customWidth="1"/>
    <col min="15107" max="15107" width="10.109375" style="33" bestFit="1" customWidth="1"/>
    <col min="15108" max="15110" width="12" style="33" customWidth="1"/>
    <col min="15111" max="15111" width="18.21875" style="33" customWidth="1"/>
    <col min="15112" max="15112" width="11.6640625" style="33" customWidth="1"/>
    <col min="15113" max="15113" width="22.88671875" style="33" customWidth="1"/>
    <col min="15114" max="15114" width="33.77734375" style="33" customWidth="1"/>
    <col min="15115" max="15115" width="41.109375" style="33" customWidth="1"/>
    <col min="15116" max="15116" width="11.6640625" style="33" bestFit="1" customWidth="1"/>
    <col min="15117" max="15117" width="13.6640625" style="33" customWidth="1"/>
    <col min="15118" max="15118" width="10.33203125" style="33" customWidth="1"/>
    <col min="15119" max="15119" width="14" style="33" customWidth="1"/>
    <col min="15120" max="15120" width="44.6640625" style="33" customWidth="1"/>
    <col min="15121" max="15121" width="48.33203125" style="33" bestFit="1" customWidth="1"/>
    <col min="15122" max="15361" width="9.109375" style="33"/>
    <col min="15362" max="15362" width="8" style="33" customWidth="1"/>
    <col min="15363" max="15363" width="10.109375" style="33" bestFit="1" customWidth="1"/>
    <col min="15364" max="15366" width="12" style="33" customWidth="1"/>
    <col min="15367" max="15367" width="18.21875" style="33" customWidth="1"/>
    <col min="15368" max="15368" width="11.6640625" style="33" customWidth="1"/>
    <col min="15369" max="15369" width="22.88671875" style="33" customWidth="1"/>
    <col min="15370" max="15370" width="33.77734375" style="33" customWidth="1"/>
    <col min="15371" max="15371" width="41.109375" style="33" customWidth="1"/>
    <col min="15372" max="15372" width="11.6640625" style="33" bestFit="1" customWidth="1"/>
    <col min="15373" max="15373" width="13.6640625" style="33" customWidth="1"/>
    <col min="15374" max="15374" width="10.33203125" style="33" customWidth="1"/>
    <col min="15375" max="15375" width="14" style="33" customWidth="1"/>
    <col min="15376" max="15376" width="44.6640625" style="33" customWidth="1"/>
    <col min="15377" max="15377" width="48.33203125" style="33" bestFit="1" customWidth="1"/>
    <col min="15378" max="15617" width="9.109375" style="33"/>
    <col min="15618" max="15618" width="8" style="33" customWidth="1"/>
    <col min="15619" max="15619" width="10.109375" style="33" bestFit="1" customWidth="1"/>
    <col min="15620" max="15622" width="12" style="33" customWidth="1"/>
    <col min="15623" max="15623" width="18.21875" style="33" customWidth="1"/>
    <col min="15624" max="15624" width="11.6640625" style="33" customWidth="1"/>
    <col min="15625" max="15625" width="22.88671875" style="33" customWidth="1"/>
    <col min="15626" max="15626" width="33.77734375" style="33" customWidth="1"/>
    <col min="15627" max="15627" width="41.109375" style="33" customWidth="1"/>
    <col min="15628" max="15628" width="11.6640625" style="33" bestFit="1" customWidth="1"/>
    <col min="15629" max="15629" width="13.6640625" style="33" customWidth="1"/>
    <col min="15630" max="15630" width="10.33203125" style="33" customWidth="1"/>
    <col min="15631" max="15631" width="14" style="33" customWidth="1"/>
    <col min="15632" max="15632" width="44.6640625" style="33" customWidth="1"/>
    <col min="15633" max="15633" width="48.33203125" style="33" bestFit="1" customWidth="1"/>
    <col min="15634" max="15873" width="9.109375" style="33"/>
    <col min="15874" max="15874" width="8" style="33" customWidth="1"/>
    <col min="15875" max="15875" width="10.109375" style="33" bestFit="1" customWidth="1"/>
    <col min="15876" max="15878" width="12" style="33" customWidth="1"/>
    <col min="15879" max="15879" width="18.21875" style="33" customWidth="1"/>
    <col min="15880" max="15880" width="11.6640625" style="33" customWidth="1"/>
    <col min="15881" max="15881" width="22.88671875" style="33" customWidth="1"/>
    <col min="15882" max="15882" width="33.77734375" style="33" customWidth="1"/>
    <col min="15883" max="15883" width="41.109375" style="33" customWidth="1"/>
    <col min="15884" max="15884" width="11.6640625" style="33" bestFit="1" customWidth="1"/>
    <col min="15885" max="15885" width="13.6640625" style="33" customWidth="1"/>
    <col min="15886" max="15886" width="10.33203125" style="33" customWidth="1"/>
    <col min="15887" max="15887" width="14" style="33" customWidth="1"/>
    <col min="15888" max="15888" width="44.6640625" style="33" customWidth="1"/>
    <col min="15889" max="15889" width="48.33203125" style="33" bestFit="1" customWidth="1"/>
    <col min="15890" max="16129" width="9.109375" style="33"/>
    <col min="16130" max="16130" width="8" style="33" customWidth="1"/>
    <col min="16131" max="16131" width="10.109375" style="33" bestFit="1" customWidth="1"/>
    <col min="16132" max="16134" width="12" style="33" customWidth="1"/>
    <col min="16135" max="16135" width="18.21875" style="33" customWidth="1"/>
    <col min="16136" max="16136" width="11.6640625" style="33" customWidth="1"/>
    <col min="16137" max="16137" width="22.88671875" style="33" customWidth="1"/>
    <col min="16138" max="16138" width="33.77734375" style="33" customWidth="1"/>
    <col min="16139" max="16139" width="41.109375" style="33" customWidth="1"/>
    <col min="16140" max="16140" width="11.6640625" style="33" bestFit="1" customWidth="1"/>
    <col min="16141" max="16141" width="13.6640625" style="33" customWidth="1"/>
    <col min="16142" max="16142" width="10.33203125" style="33" customWidth="1"/>
    <col min="16143" max="16143" width="14" style="33" customWidth="1"/>
    <col min="16144" max="16144" width="44.6640625" style="33" customWidth="1"/>
    <col min="16145" max="16145" width="48.33203125" style="33" bestFit="1" customWidth="1"/>
    <col min="16146" max="16384" width="9.109375" style="33"/>
  </cols>
  <sheetData>
    <row r="2" spans="2:17" ht="15.6" x14ac:dyDescent="0.3">
      <c r="B2" s="3" t="s">
        <v>437</v>
      </c>
    </row>
    <row r="3" spans="2:17" ht="15.6" x14ac:dyDescent="0.3">
      <c r="B3" s="3" t="s">
        <v>438</v>
      </c>
    </row>
    <row r="4" spans="2:17" ht="15.6" x14ac:dyDescent="0.3">
      <c r="B4" s="91" t="s">
        <v>439</v>
      </c>
    </row>
    <row r="6" spans="2:17" ht="24.6" x14ac:dyDescent="0.3">
      <c r="C6" s="210" t="s">
        <v>73</v>
      </c>
      <c r="D6" s="210"/>
      <c r="E6" s="210"/>
      <c r="F6" s="210"/>
      <c r="G6" s="210"/>
      <c r="H6" s="210"/>
      <c r="I6" s="210"/>
      <c r="J6" s="210"/>
      <c r="K6" s="211"/>
      <c r="L6" s="212" t="s">
        <v>5</v>
      </c>
      <c r="M6" s="212"/>
      <c r="N6" s="39">
        <f>SUM(N8:N65545)</f>
        <v>31420</v>
      </c>
      <c r="O6" s="39">
        <f>SUM(O8:O65545)</f>
        <v>10597449823.400002</v>
      </c>
    </row>
    <row r="7" spans="2:17" s="4" customFormat="1" ht="74.25" customHeight="1" x14ac:dyDescent="0.3">
      <c r="B7" s="40" t="s">
        <v>74</v>
      </c>
      <c r="C7" s="41" t="s">
        <v>6</v>
      </c>
      <c r="D7" s="41" t="s">
        <v>7</v>
      </c>
      <c r="E7" s="41" t="s">
        <v>8</v>
      </c>
      <c r="F7" s="41" t="s">
        <v>9</v>
      </c>
      <c r="G7" s="41" t="s">
        <v>10</v>
      </c>
      <c r="H7" s="40" t="s">
        <v>11</v>
      </c>
      <c r="I7" s="40" t="s">
        <v>75</v>
      </c>
      <c r="J7" s="40" t="s">
        <v>12</v>
      </c>
      <c r="K7" s="40" t="s">
        <v>3</v>
      </c>
      <c r="L7" s="40" t="s">
        <v>13</v>
      </c>
      <c r="M7" s="40" t="s">
        <v>14</v>
      </c>
      <c r="N7" s="40" t="s">
        <v>15</v>
      </c>
      <c r="O7" s="40" t="s">
        <v>16</v>
      </c>
      <c r="P7" s="40" t="s">
        <v>76</v>
      </c>
      <c r="Q7" s="40" t="s">
        <v>77</v>
      </c>
    </row>
    <row r="8" spans="2:17" ht="39.6" x14ac:dyDescent="0.3">
      <c r="B8" s="45">
        <v>1</v>
      </c>
      <c r="C8" s="46">
        <v>44986</v>
      </c>
      <c r="D8" s="47"/>
      <c r="E8" s="48"/>
      <c r="F8" s="47" t="s">
        <v>78</v>
      </c>
      <c r="G8" s="49" t="s">
        <v>79</v>
      </c>
      <c r="H8" s="50">
        <f>C8</f>
        <v>44986</v>
      </c>
      <c r="I8" s="49" t="s">
        <v>80</v>
      </c>
      <c r="J8" s="51" t="s">
        <v>81</v>
      </c>
      <c r="K8" s="49" t="s">
        <v>82</v>
      </c>
      <c r="L8" s="98" t="s">
        <v>18</v>
      </c>
      <c r="M8" s="98" t="s">
        <v>83</v>
      </c>
      <c r="N8" s="42"/>
      <c r="O8" s="42">
        <v>60000000</v>
      </c>
      <c r="P8" s="67" t="str">
        <f>VLOOKUP(L8,BDMTK!$B$5:$C$112,2,0)</f>
        <v>Tiền Việt Nam</v>
      </c>
      <c r="Q8" s="67" t="str">
        <f>VLOOKUP(M8,BDMTK!$B$5:$C$112,2,0)</f>
        <v>Phải thu ngắn hạn_DNTN Thương Mại Thế Lâm</v>
      </c>
    </row>
    <row r="9" spans="2:17" x14ac:dyDescent="0.3">
      <c r="B9" s="45">
        <v>2</v>
      </c>
      <c r="C9" s="46">
        <v>44986</v>
      </c>
      <c r="D9" s="47"/>
      <c r="E9" s="48"/>
      <c r="F9" s="48" t="s">
        <v>84</v>
      </c>
      <c r="G9" s="52" t="s">
        <v>85</v>
      </c>
      <c r="H9" s="50">
        <f t="shared" ref="H9:H72" si="0">C9</f>
        <v>44986</v>
      </c>
      <c r="I9" s="49" t="s">
        <v>86</v>
      </c>
      <c r="J9" s="49" t="s">
        <v>87</v>
      </c>
      <c r="K9" s="53" t="s">
        <v>88</v>
      </c>
      <c r="L9" s="98" t="s">
        <v>89</v>
      </c>
      <c r="M9" s="98" t="s">
        <v>18</v>
      </c>
      <c r="N9" s="42"/>
      <c r="O9" s="42">
        <v>455599750</v>
      </c>
      <c r="P9" s="67" t="str">
        <f>VLOOKUP(L9,BDMTK!$B$5:$C$112,2,0)</f>
        <v>Phải trả Công nhân viên_Lương</v>
      </c>
      <c r="Q9" s="67" t="str">
        <f>VLOOKUP(M9,BDMTK!$B$5:$C$112,2,0)</f>
        <v>Tiền Việt Nam</v>
      </c>
    </row>
    <row r="10" spans="2:17" x14ac:dyDescent="0.3">
      <c r="B10" s="45">
        <v>3</v>
      </c>
      <c r="C10" s="46">
        <v>44987</v>
      </c>
      <c r="D10" s="47" t="s">
        <v>90</v>
      </c>
      <c r="E10" s="48"/>
      <c r="F10" s="48"/>
      <c r="G10" s="49" t="s">
        <v>85</v>
      </c>
      <c r="H10" s="50">
        <f t="shared" si="0"/>
        <v>44987</v>
      </c>
      <c r="I10" s="49" t="s">
        <v>86</v>
      </c>
      <c r="J10" s="49" t="s">
        <v>87</v>
      </c>
      <c r="K10" s="53" t="s">
        <v>91</v>
      </c>
      <c r="L10" s="98" t="s">
        <v>17</v>
      </c>
      <c r="M10" s="98" t="s">
        <v>18</v>
      </c>
      <c r="N10" s="42"/>
      <c r="O10" s="42">
        <v>400000000</v>
      </c>
      <c r="P10" s="67" t="str">
        <f>VLOOKUP(L10,BDMTK!$B$5:$C$112,2,0)</f>
        <v>Tiền Việt Nam</v>
      </c>
      <c r="Q10" s="67" t="str">
        <f>VLOOKUP(M10,BDMTK!$B$5:$C$112,2,0)</f>
        <v>Tiền Việt Nam</v>
      </c>
    </row>
    <row r="11" spans="2:17" ht="39.6" x14ac:dyDescent="0.3">
      <c r="B11" s="45">
        <v>4</v>
      </c>
      <c r="C11" s="46">
        <v>44988</v>
      </c>
      <c r="D11" s="47"/>
      <c r="E11" s="48"/>
      <c r="F11" s="48" t="s">
        <v>92</v>
      </c>
      <c r="G11" s="52" t="s">
        <v>93</v>
      </c>
      <c r="H11" s="50">
        <f t="shared" si="0"/>
        <v>44988</v>
      </c>
      <c r="I11" s="49" t="s">
        <v>94</v>
      </c>
      <c r="J11" s="51" t="s">
        <v>95</v>
      </c>
      <c r="K11" s="51" t="s">
        <v>96</v>
      </c>
      <c r="L11" s="98" t="s">
        <v>97</v>
      </c>
      <c r="M11" s="98" t="s">
        <v>18</v>
      </c>
      <c r="N11" s="42"/>
      <c r="O11" s="42">
        <v>100000000</v>
      </c>
      <c r="P11" s="67" t="str">
        <f>VLOOKUP(L11,BDMTK!$B$5:$C$112,2,0)</f>
        <v>Phải trả người bán NH_Cty TNHH TM&amp;PTCN Quang Minh</v>
      </c>
      <c r="Q11" s="67" t="str">
        <f>VLOOKUP(M11,BDMTK!$B$5:$C$112,2,0)</f>
        <v>Tiền Việt Nam</v>
      </c>
    </row>
    <row r="12" spans="2:17" ht="26.4" x14ac:dyDescent="0.3">
      <c r="B12" s="45">
        <v>5</v>
      </c>
      <c r="C12" s="46">
        <v>44989</v>
      </c>
      <c r="D12" s="47" t="s">
        <v>98</v>
      </c>
      <c r="E12" s="48"/>
      <c r="F12" s="48"/>
      <c r="G12" s="49" t="s">
        <v>99</v>
      </c>
      <c r="H12" s="50">
        <f t="shared" si="0"/>
        <v>44989</v>
      </c>
      <c r="I12" s="49" t="s">
        <v>100</v>
      </c>
      <c r="J12" s="49" t="s">
        <v>101</v>
      </c>
      <c r="K12" s="51" t="s">
        <v>102</v>
      </c>
      <c r="L12" s="98" t="s">
        <v>103</v>
      </c>
      <c r="M12" s="98" t="s">
        <v>17</v>
      </c>
      <c r="N12" s="42"/>
      <c r="O12" s="42">
        <v>5500000</v>
      </c>
      <c r="P12" s="67" t="str">
        <f>VLOOKUP(L12,BDMTK!$B$5:$C$112,2,0)</f>
        <v>Tạm ứng_Nguyễn Hữu Nam</v>
      </c>
      <c r="Q12" s="67" t="str">
        <f>VLOOKUP(M12,BDMTK!$B$5:$C$112,2,0)</f>
        <v>Tiền Việt Nam</v>
      </c>
    </row>
    <row r="13" spans="2:17" ht="18" customHeight="1" x14ac:dyDescent="0.3">
      <c r="B13" s="45">
        <v>6</v>
      </c>
      <c r="C13" s="46">
        <v>44990</v>
      </c>
      <c r="D13" s="47"/>
      <c r="E13" s="48"/>
      <c r="F13" s="48" t="s">
        <v>104</v>
      </c>
      <c r="G13" s="49" t="s">
        <v>105</v>
      </c>
      <c r="H13" s="50">
        <f t="shared" si="0"/>
        <v>44990</v>
      </c>
      <c r="I13" s="49" t="s">
        <v>100</v>
      </c>
      <c r="J13" s="49" t="s">
        <v>101</v>
      </c>
      <c r="K13" s="53" t="s">
        <v>106</v>
      </c>
      <c r="L13" s="98" t="s">
        <v>28</v>
      </c>
      <c r="M13" s="98" t="s">
        <v>103</v>
      </c>
      <c r="N13" s="42"/>
      <c r="O13" s="42">
        <v>2250000</v>
      </c>
      <c r="P13" s="67" t="str">
        <f>VLOOKUP(L13,BDMTK!$B$5:$C$112,2,0)</f>
        <v>Chi phí vật liệu</v>
      </c>
      <c r="Q13" s="67" t="str">
        <f>VLOOKUP(M13,BDMTK!$B$5:$C$112,2,0)</f>
        <v>Tạm ứng_Nguyễn Hữu Nam</v>
      </c>
    </row>
    <row r="14" spans="2:17" ht="18" customHeight="1" x14ac:dyDescent="0.3">
      <c r="B14" s="45">
        <v>7</v>
      </c>
      <c r="C14" s="46">
        <v>44990</v>
      </c>
      <c r="D14" s="47"/>
      <c r="E14" s="48"/>
      <c r="F14" s="48" t="s">
        <v>104</v>
      </c>
      <c r="G14" s="49" t="s">
        <v>105</v>
      </c>
      <c r="H14" s="50">
        <f t="shared" si="0"/>
        <v>44990</v>
      </c>
      <c r="I14" s="49" t="s">
        <v>100</v>
      </c>
      <c r="J14" s="49" t="s">
        <v>101</v>
      </c>
      <c r="K14" s="53" t="s">
        <v>106</v>
      </c>
      <c r="L14" s="98" t="s">
        <v>29</v>
      </c>
      <c r="M14" s="98" t="s">
        <v>103</v>
      </c>
      <c r="N14" s="42"/>
      <c r="O14" s="42">
        <v>2250000</v>
      </c>
      <c r="P14" s="67" t="str">
        <f>VLOOKUP(L14,BDMTK!$B$5:$C$112,2,0)</f>
        <v>Chi phí vật liệu quản lý</v>
      </c>
      <c r="Q14" s="67" t="str">
        <f>VLOOKUP(M14,BDMTK!$B$5:$C$112,2,0)</f>
        <v>Tạm ứng_Nguyễn Hữu Nam</v>
      </c>
    </row>
    <row r="15" spans="2:17" ht="18" customHeight="1" x14ac:dyDescent="0.3">
      <c r="B15" s="45">
        <v>8</v>
      </c>
      <c r="C15" s="46">
        <v>44990</v>
      </c>
      <c r="D15" s="47" t="s">
        <v>107</v>
      </c>
      <c r="E15" s="48"/>
      <c r="F15" s="47"/>
      <c r="G15" s="49" t="s">
        <v>105</v>
      </c>
      <c r="H15" s="50">
        <f t="shared" si="0"/>
        <v>44990</v>
      </c>
      <c r="I15" s="49" t="s">
        <v>100</v>
      </c>
      <c r="J15" s="49" t="s">
        <v>101</v>
      </c>
      <c r="K15" s="53" t="s">
        <v>108</v>
      </c>
      <c r="L15" s="98" t="s">
        <v>17</v>
      </c>
      <c r="M15" s="98" t="s">
        <v>103</v>
      </c>
      <c r="N15" s="42"/>
      <c r="O15" s="42">
        <v>1000000</v>
      </c>
      <c r="P15" s="67" t="str">
        <f>VLOOKUP(L15,BDMTK!$B$5:$C$112,2,0)</f>
        <v>Tiền Việt Nam</v>
      </c>
      <c r="Q15" s="67" t="str">
        <f>VLOOKUP(M15,BDMTK!$B$5:$C$112,2,0)</f>
        <v>Tạm ứng_Nguyễn Hữu Nam</v>
      </c>
    </row>
    <row r="16" spans="2:17" ht="18" customHeight="1" x14ac:dyDescent="0.3">
      <c r="B16" s="45">
        <v>9</v>
      </c>
      <c r="C16" s="46">
        <v>44992</v>
      </c>
      <c r="D16" s="47"/>
      <c r="E16" s="47"/>
      <c r="F16" s="47" t="s">
        <v>109</v>
      </c>
      <c r="G16" s="49" t="s">
        <v>110</v>
      </c>
      <c r="H16" s="50">
        <f t="shared" si="0"/>
        <v>44992</v>
      </c>
      <c r="I16" s="49" t="s">
        <v>111</v>
      </c>
      <c r="J16" s="49"/>
      <c r="K16" s="53" t="s">
        <v>112</v>
      </c>
      <c r="L16" s="98" t="s">
        <v>62</v>
      </c>
      <c r="M16" s="98" t="s">
        <v>18</v>
      </c>
      <c r="N16" s="42"/>
      <c r="O16" s="42">
        <v>15000000</v>
      </c>
      <c r="P16" s="67" t="str">
        <f>VLOOKUP(L16,BDMTK!$B$5:$C$112,2,0)</f>
        <v>Chi phí dịch vụ mua ngoài</v>
      </c>
      <c r="Q16" s="67" t="str">
        <f>VLOOKUP(M16,BDMTK!$B$5:$C$112,2,0)</f>
        <v>Tiền Việt Nam</v>
      </c>
    </row>
    <row r="17" spans="2:17" ht="18" customHeight="1" x14ac:dyDescent="0.3">
      <c r="B17" s="45">
        <v>10</v>
      </c>
      <c r="C17" s="46">
        <v>44992</v>
      </c>
      <c r="D17" s="47"/>
      <c r="E17" s="47"/>
      <c r="F17" s="47" t="s">
        <v>109</v>
      </c>
      <c r="G17" s="49" t="s">
        <v>110</v>
      </c>
      <c r="H17" s="50">
        <f>C17</f>
        <v>44992</v>
      </c>
      <c r="I17" s="49" t="s">
        <v>111</v>
      </c>
      <c r="J17" s="49"/>
      <c r="K17" s="53" t="s">
        <v>112</v>
      </c>
      <c r="L17" s="98" t="s">
        <v>24</v>
      </c>
      <c r="M17" s="98" t="s">
        <v>18</v>
      </c>
      <c r="N17" s="42"/>
      <c r="O17" s="42">
        <v>15000000</v>
      </c>
      <c r="P17" s="67" t="str">
        <f>VLOOKUP(L17,BDMTK!$B$5:$C$112,2,0)</f>
        <v>Chi phí dịch vụ mua ngoài</v>
      </c>
      <c r="Q17" s="67" t="str">
        <f>VLOOKUP(M17,BDMTK!$B$5:$C$112,2,0)</f>
        <v>Tiền Việt Nam</v>
      </c>
    </row>
    <row r="18" spans="2:17" ht="18" customHeight="1" x14ac:dyDescent="0.3">
      <c r="B18" s="45">
        <v>11</v>
      </c>
      <c r="C18" s="46">
        <v>44992</v>
      </c>
      <c r="D18" s="47"/>
      <c r="E18" s="47"/>
      <c r="F18" s="47" t="s">
        <v>109</v>
      </c>
      <c r="G18" s="49" t="s">
        <v>110</v>
      </c>
      <c r="H18" s="50">
        <f>C18</f>
        <v>44992</v>
      </c>
      <c r="I18" s="49" t="s">
        <v>111</v>
      </c>
      <c r="J18" s="49"/>
      <c r="K18" s="53" t="s">
        <v>112</v>
      </c>
      <c r="L18" s="98" t="s">
        <v>113</v>
      </c>
      <c r="M18" s="98" t="s">
        <v>18</v>
      </c>
      <c r="N18" s="42"/>
      <c r="O18" s="42">
        <v>20000000</v>
      </c>
      <c r="P18" s="67" t="str">
        <f>VLOOKUP(L18,BDMTK!$B$5:$C$112,2,0)</f>
        <v>Chi phí dịch vụ mua ngoài Phân xưởng</v>
      </c>
      <c r="Q18" s="67" t="str">
        <f>VLOOKUP(M18,BDMTK!$B$5:$C$112,2,0)</f>
        <v>Tiền Việt Nam</v>
      </c>
    </row>
    <row r="19" spans="2:17" ht="66" x14ac:dyDescent="0.3">
      <c r="B19" s="45">
        <v>12</v>
      </c>
      <c r="C19" s="46">
        <v>44993</v>
      </c>
      <c r="D19" s="47"/>
      <c r="E19" s="47"/>
      <c r="F19" s="47" t="s">
        <v>114</v>
      </c>
      <c r="G19" s="54" t="s">
        <v>115</v>
      </c>
      <c r="H19" s="50">
        <f t="shared" si="0"/>
        <v>44993</v>
      </c>
      <c r="I19" s="49" t="s">
        <v>116</v>
      </c>
      <c r="J19" s="51" t="s">
        <v>117</v>
      </c>
      <c r="K19" s="53" t="s">
        <v>118</v>
      </c>
      <c r="L19" s="98" t="s">
        <v>119</v>
      </c>
      <c r="M19" s="98" t="s">
        <v>18</v>
      </c>
      <c r="N19" s="42"/>
      <c r="O19" s="42">
        <v>66825000</v>
      </c>
      <c r="P19" s="67" t="str">
        <f>VLOOKUP(L19,BDMTK!$B$5:$C$112,2,0)</f>
        <v>Phải trả người bán NH_Cty TNHH TM-DV Vĩnh Tường</v>
      </c>
      <c r="Q19" s="67" t="str">
        <f>VLOOKUP(M19,BDMTK!$B$5:$C$112,2,0)</f>
        <v>Tiền Việt Nam</v>
      </c>
    </row>
    <row r="20" spans="2:17" ht="45" customHeight="1" x14ac:dyDescent="0.3">
      <c r="B20" s="45">
        <v>13</v>
      </c>
      <c r="C20" s="46">
        <v>45003</v>
      </c>
      <c r="D20" s="47" t="s">
        <v>120</v>
      </c>
      <c r="E20" s="47"/>
      <c r="F20" s="47"/>
      <c r="G20" s="55" t="s">
        <v>121</v>
      </c>
      <c r="H20" s="50">
        <f t="shared" si="0"/>
        <v>45003</v>
      </c>
      <c r="I20" s="49" t="s">
        <v>122</v>
      </c>
      <c r="J20" s="51" t="s">
        <v>123</v>
      </c>
      <c r="K20" s="53" t="s">
        <v>124</v>
      </c>
      <c r="L20" s="98" t="s">
        <v>125</v>
      </c>
      <c r="M20" s="98" t="s">
        <v>17</v>
      </c>
      <c r="N20" s="42"/>
      <c r="O20" s="42">
        <v>11880000</v>
      </c>
      <c r="P20" s="67" t="str">
        <f>VLOOKUP(L20,BDMTK!$B$5:$C$112,2,0)</f>
        <v>Phải trả người bán NH_DNTN Việt Hoa</v>
      </c>
      <c r="Q20" s="67" t="str">
        <f>VLOOKUP(M20,BDMTK!$B$5:$C$112,2,0)</f>
        <v>Tiền Việt Nam</v>
      </c>
    </row>
    <row r="21" spans="2:17" ht="39.6" x14ac:dyDescent="0.3">
      <c r="B21" s="45">
        <v>14</v>
      </c>
      <c r="C21" s="46">
        <v>45011</v>
      </c>
      <c r="D21" s="47"/>
      <c r="E21" s="48"/>
      <c r="F21" s="48" t="s">
        <v>126</v>
      </c>
      <c r="G21" s="49" t="s">
        <v>127</v>
      </c>
      <c r="H21" s="50">
        <f t="shared" si="0"/>
        <v>45011</v>
      </c>
      <c r="I21" s="56" t="s">
        <v>128</v>
      </c>
      <c r="J21" s="51" t="s">
        <v>129</v>
      </c>
      <c r="K21" s="53" t="s">
        <v>130</v>
      </c>
      <c r="L21" s="98" t="s">
        <v>18</v>
      </c>
      <c r="M21" s="98" t="s">
        <v>131</v>
      </c>
      <c r="N21" s="42"/>
      <c r="O21" s="42">
        <v>127116000</v>
      </c>
      <c r="P21" s="67" t="str">
        <f>VLOOKUP(L21,BDMTK!$B$5:$C$112,2,0)</f>
        <v>Tiền Việt Nam</v>
      </c>
      <c r="Q21" s="67" t="str">
        <f>VLOOKUP(M21,BDMTK!$B$5:$C$112,2,0)</f>
        <v>Phải thu ngắn hạn_DNTN Thương Mại Tú Tú</v>
      </c>
    </row>
    <row r="22" spans="2:17" ht="39.6" x14ac:dyDescent="0.3">
      <c r="B22" s="45">
        <v>15</v>
      </c>
      <c r="C22" s="46">
        <v>45011</v>
      </c>
      <c r="D22" s="47"/>
      <c r="E22" s="48"/>
      <c r="F22" s="48" t="s">
        <v>126</v>
      </c>
      <c r="G22" s="49" t="s">
        <v>127</v>
      </c>
      <c r="H22" s="50">
        <f t="shared" si="0"/>
        <v>45011</v>
      </c>
      <c r="I22" s="56" t="s">
        <v>132</v>
      </c>
      <c r="J22" s="51" t="s">
        <v>81</v>
      </c>
      <c r="K22" s="53" t="s">
        <v>133</v>
      </c>
      <c r="L22" s="98" t="s">
        <v>18</v>
      </c>
      <c r="M22" s="98" t="s">
        <v>83</v>
      </c>
      <c r="N22" s="42"/>
      <c r="O22" s="42">
        <v>122661000</v>
      </c>
      <c r="P22" s="67" t="str">
        <f>VLOOKUP(L22,BDMTK!$B$5:$C$112,2,0)</f>
        <v>Tiền Việt Nam</v>
      </c>
      <c r="Q22" s="67" t="str">
        <f>VLOOKUP(M22,BDMTK!$B$5:$C$112,2,0)</f>
        <v>Phải thu ngắn hạn_DNTN Thương Mại Thế Lâm</v>
      </c>
    </row>
    <row r="23" spans="2:17" ht="52.8" x14ac:dyDescent="0.3">
      <c r="B23" s="45">
        <v>16</v>
      </c>
      <c r="C23" s="46">
        <v>45015</v>
      </c>
      <c r="D23" s="47"/>
      <c r="E23" s="48"/>
      <c r="F23" s="48" t="s">
        <v>134</v>
      </c>
      <c r="G23" s="55" t="s">
        <v>135</v>
      </c>
      <c r="H23" s="50">
        <f t="shared" si="0"/>
        <v>45015</v>
      </c>
      <c r="I23" s="49" t="s">
        <v>136</v>
      </c>
      <c r="J23" s="51" t="s">
        <v>137</v>
      </c>
      <c r="K23" s="53" t="s">
        <v>138</v>
      </c>
      <c r="L23" s="98" t="s">
        <v>113</v>
      </c>
      <c r="M23" s="98" t="s">
        <v>18</v>
      </c>
      <c r="N23" s="42"/>
      <c r="O23" s="42">
        <v>27158400</v>
      </c>
      <c r="P23" s="67" t="str">
        <f>VLOOKUP(L23,BDMTK!$B$5:$C$112,2,0)</f>
        <v>Chi phí dịch vụ mua ngoài Phân xưởng</v>
      </c>
      <c r="Q23" s="67" t="str">
        <f>VLOOKUP(M23,BDMTK!$B$5:$C$112,2,0)</f>
        <v>Tiền Việt Nam</v>
      </c>
    </row>
    <row r="24" spans="2:17" ht="52.8" x14ac:dyDescent="0.3">
      <c r="B24" s="45">
        <v>17</v>
      </c>
      <c r="C24" s="46">
        <v>45015</v>
      </c>
      <c r="D24" s="47"/>
      <c r="E24" s="48"/>
      <c r="F24" s="48" t="s">
        <v>134</v>
      </c>
      <c r="G24" s="55" t="s">
        <v>135</v>
      </c>
      <c r="H24" s="50">
        <f t="shared" si="0"/>
        <v>45015</v>
      </c>
      <c r="I24" s="49" t="s">
        <v>136</v>
      </c>
      <c r="J24" s="51" t="s">
        <v>137</v>
      </c>
      <c r="K24" s="53" t="s">
        <v>138</v>
      </c>
      <c r="L24" s="98" t="s">
        <v>62</v>
      </c>
      <c r="M24" s="98" t="s">
        <v>18</v>
      </c>
      <c r="N24" s="42"/>
      <c r="O24" s="42">
        <v>1076363</v>
      </c>
      <c r="P24" s="67" t="str">
        <f>VLOOKUP(L24,BDMTK!$B$5:$C$112,2,0)</f>
        <v>Chi phí dịch vụ mua ngoài</v>
      </c>
      <c r="Q24" s="67" t="str">
        <f>VLOOKUP(M24,BDMTK!$B$5:$C$112,2,0)</f>
        <v>Tiền Việt Nam</v>
      </c>
    </row>
    <row r="25" spans="2:17" ht="52.8" x14ac:dyDescent="0.3">
      <c r="B25" s="45">
        <v>18</v>
      </c>
      <c r="C25" s="46">
        <v>45015</v>
      </c>
      <c r="D25" s="47"/>
      <c r="E25" s="48"/>
      <c r="F25" s="48" t="s">
        <v>134</v>
      </c>
      <c r="G25" s="55" t="s">
        <v>135</v>
      </c>
      <c r="H25" s="50">
        <f t="shared" si="0"/>
        <v>45015</v>
      </c>
      <c r="I25" s="49" t="s">
        <v>136</v>
      </c>
      <c r="J25" s="51" t="s">
        <v>137</v>
      </c>
      <c r="K25" s="53" t="s">
        <v>138</v>
      </c>
      <c r="L25" s="98" t="s">
        <v>24</v>
      </c>
      <c r="M25" s="98" t="s">
        <v>18</v>
      </c>
      <c r="N25" s="42"/>
      <c r="O25" s="42">
        <v>1076364</v>
      </c>
      <c r="P25" s="67" t="str">
        <f>VLOOKUP(L25,BDMTK!$B$5:$C$112,2,0)</f>
        <v>Chi phí dịch vụ mua ngoài</v>
      </c>
      <c r="Q25" s="67" t="str">
        <f>VLOOKUP(M25,BDMTK!$B$5:$C$112,2,0)</f>
        <v>Tiền Việt Nam</v>
      </c>
    </row>
    <row r="26" spans="2:17" ht="52.8" x14ac:dyDescent="0.3">
      <c r="B26" s="45">
        <v>19</v>
      </c>
      <c r="C26" s="46">
        <v>45015</v>
      </c>
      <c r="D26" s="47"/>
      <c r="E26" s="48"/>
      <c r="F26" s="48" t="s">
        <v>134</v>
      </c>
      <c r="G26" s="55" t="s">
        <v>135</v>
      </c>
      <c r="H26" s="50">
        <f t="shared" si="0"/>
        <v>45015</v>
      </c>
      <c r="I26" s="49" t="s">
        <v>136</v>
      </c>
      <c r="J26" s="51" t="s">
        <v>137</v>
      </c>
      <c r="K26" s="51" t="s">
        <v>139</v>
      </c>
      <c r="L26" s="98" t="s">
        <v>20</v>
      </c>
      <c r="M26" s="98" t="s">
        <v>18</v>
      </c>
      <c r="N26" s="42"/>
      <c r="O26" s="42">
        <v>2931113</v>
      </c>
      <c r="P26" s="67" t="str">
        <f>VLOOKUP(L26,BDMTK!$B$5:$C$112,2,0)</f>
        <v>Thuế GTGT được khấu trừ HHDV</v>
      </c>
      <c r="Q26" s="67" t="str">
        <f>VLOOKUP(M26,BDMTK!$B$5:$C$112,2,0)</f>
        <v>Tiền Việt Nam</v>
      </c>
    </row>
    <row r="27" spans="2:17" ht="52.8" x14ac:dyDescent="0.3">
      <c r="B27" s="45">
        <v>20</v>
      </c>
      <c r="C27" s="46">
        <v>45015</v>
      </c>
      <c r="D27" s="47"/>
      <c r="E27" s="48"/>
      <c r="F27" s="48" t="s">
        <v>140</v>
      </c>
      <c r="G27" s="55" t="s">
        <v>141</v>
      </c>
      <c r="H27" s="50">
        <f>C27</f>
        <v>45015</v>
      </c>
      <c r="I27" s="49" t="s">
        <v>142</v>
      </c>
      <c r="J27" s="51" t="s">
        <v>143</v>
      </c>
      <c r="K27" s="53" t="s">
        <v>144</v>
      </c>
      <c r="L27" s="98" t="s">
        <v>113</v>
      </c>
      <c r="M27" s="98" t="s">
        <v>18</v>
      </c>
      <c r="N27" s="42"/>
      <c r="O27" s="42">
        <v>20086957</v>
      </c>
      <c r="P27" s="67" t="str">
        <f>VLOOKUP(L27,BDMTK!$B$5:$C$112,2,0)</f>
        <v>Chi phí dịch vụ mua ngoài Phân xưởng</v>
      </c>
      <c r="Q27" s="67" t="str">
        <f>VLOOKUP(M27,BDMTK!$B$5:$C$112,2,0)</f>
        <v>Tiền Việt Nam</v>
      </c>
    </row>
    <row r="28" spans="2:17" ht="52.8" x14ac:dyDescent="0.3">
      <c r="B28" s="45">
        <v>21</v>
      </c>
      <c r="C28" s="46">
        <v>45015</v>
      </c>
      <c r="D28" s="47"/>
      <c r="E28" s="48"/>
      <c r="F28" s="48" t="s">
        <v>140</v>
      </c>
      <c r="G28" s="55" t="s">
        <v>141</v>
      </c>
      <c r="H28" s="50">
        <f>C28</f>
        <v>45015</v>
      </c>
      <c r="I28" s="49" t="s">
        <v>142</v>
      </c>
      <c r="J28" s="51" t="s">
        <v>143</v>
      </c>
      <c r="K28" s="53" t="s">
        <v>145</v>
      </c>
      <c r="L28" s="98" t="s">
        <v>62</v>
      </c>
      <c r="M28" s="98" t="s">
        <v>18</v>
      </c>
      <c r="N28" s="42"/>
      <c r="O28" s="42">
        <v>2008696</v>
      </c>
      <c r="P28" s="67" t="str">
        <f>VLOOKUP(L28,BDMTK!$B$5:$C$112,2,0)</f>
        <v>Chi phí dịch vụ mua ngoài</v>
      </c>
      <c r="Q28" s="67" t="str">
        <f>VLOOKUP(M28,BDMTK!$B$5:$C$112,2,0)</f>
        <v>Tiền Việt Nam</v>
      </c>
    </row>
    <row r="29" spans="2:17" ht="52.8" x14ac:dyDescent="0.3">
      <c r="B29" s="45">
        <v>22</v>
      </c>
      <c r="C29" s="46">
        <v>45015</v>
      </c>
      <c r="D29" s="47"/>
      <c r="E29" s="48"/>
      <c r="F29" s="48" t="s">
        <v>140</v>
      </c>
      <c r="G29" s="55" t="s">
        <v>141</v>
      </c>
      <c r="H29" s="50">
        <f>C29</f>
        <v>45015</v>
      </c>
      <c r="I29" s="49" t="s">
        <v>142</v>
      </c>
      <c r="J29" s="51" t="s">
        <v>143</v>
      </c>
      <c r="K29" s="53" t="s">
        <v>146</v>
      </c>
      <c r="L29" s="98" t="s">
        <v>24</v>
      </c>
      <c r="M29" s="98" t="s">
        <v>18</v>
      </c>
      <c r="N29" s="42"/>
      <c r="O29" s="42">
        <v>2008695</v>
      </c>
      <c r="P29" s="67" t="str">
        <f>VLOOKUP(L29,BDMTK!$B$5:$C$112,2,0)</f>
        <v>Chi phí dịch vụ mua ngoài</v>
      </c>
      <c r="Q29" s="67" t="str">
        <f>VLOOKUP(M29,BDMTK!$B$5:$C$112,2,0)</f>
        <v>Tiền Việt Nam</v>
      </c>
    </row>
    <row r="30" spans="2:17" ht="52.8" x14ac:dyDescent="0.3">
      <c r="B30" s="45">
        <v>23</v>
      </c>
      <c r="C30" s="46">
        <v>45015</v>
      </c>
      <c r="D30" s="47"/>
      <c r="E30" s="48"/>
      <c r="F30" s="48" t="s">
        <v>140</v>
      </c>
      <c r="G30" s="55" t="s">
        <v>141</v>
      </c>
      <c r="H30" s="50">
        <f>C30</f>
        <v>45015</v>
      </c>
      <c r="I30" s="49" t="s">
        <v>142</v>
      </c>
      <c r="J30" s="51" t="s">
        <v>143</v>
      </c>
      <c r="K30" s="53" t="s">
        <v>147</v>
      </c>
      <c r="L30" s="98" t="s">
        <v>20</v>
      </c>
      <c r="M30" s="98" t="s">
        <v>18</v>
      </c>
      <c r="N30" s="42"/>
      <c r="O30" s="42">
        <v>1205217</v>
      </c>
      <c r="P30" s="67" t="str">
        <f>VLOOKUP(L30,BDMTK!$B$5:$C$112,2,0)</f>
        <v>Thuế GTGT được khấu trừ HHDV</v>
      </c>
      <c r="Q30" s="67" t="str">
        <f>VLOOKUP(M30,BDMTK!$B$5:$C$112,2,0)</f>
        <v>Tiền Việt Nam</v>
      </c>
    </row>
    <row r="31" spans="2:17" ht="52.8" x14ac:dyDescent="0.3">
      <c r="B31" s="45">
        <v>24</v>
      </c>
      <c r="C31" s="46">
        <v>45015</v>
      </c>
      <c r="D31" s="47"/>
      <c r="E31" s="48"/>
      <c r="F31" s="48" t="s">
        <v>148</v>
      </c>
      <c r="G31" s="55" t="s">
        <v>149</v>
      </c>
      <c r="H31" s="50">
        <f t="shared" si="0"/>
        <v>45015</v>
      </c>
      <c r="I31" s="52" t="s">
        <v>150</v>
      </c>
      <c r="J31" s="51" t="s">
        <v>151</v>
      </c>
      <c r="K31" s="53" t="s">
        <v>152</v>
      </c>
      <c r="L31" s="98" t="s">
        <v>113</v>
      </c>
      <c r="M31" s="98" t="s">
        <v>18</v>
      </c>
      <c r="N31" s="42"/>
      <c r="O31" s="42">
        <v>2141563</v>
      </c>
      <c r="P31" s="67" t="str">
        <f>VLOOKUP(L31,BDMTK!$B$5:$C$112,2,0)</f>
        <v>Chi phí dịch vụ mua ngoài Phân xưởng</v>
      </c>
      <c r="Q31" s="67" t="str">
        <f>VLOOKUP(M31,BDMTK!$B$5:$C$112,2,0)</f>
        <v>Tiền Việt Nam</v>
      </c>
    </row>
    <row r="32" spans="2:17" ht="52.8" x14ac:dyDescent="0.3">
      <c r="B32" s="45">
        <v>25</v>
      </c>
      <c r="C32" s="46">
        <v>45015</v>
      </c>
      <c r="D32" s="47"/>
      <c r="E32" s="48"/>
      <c r="F32" s="48" t="s">
        <v>148</v>
      </c>
      <c r="G32" s="55" t="s">
        <v>149</v>
      </c>
      <c r="H32" s="50">
        <f t="shared" si="0"/>
        <v>45015</v>
      </c>
      <c r="I32" s="52" t="s">
        <v>150</v>
      </c>
      <c r="J32" s="51" t="s">
        <v>151</v>
      </c>
      <c r="K32" s="53" t="s">
        <v>152</v>
      </c>
      <c r="L32" s="98" t="s">
        <v>62</v>
      </c>
      <c r="M32" s="98" t="s">
        <v>18</v>
      </c>
      <c r="N32" s="42"/>
      <c r="O32" s="42">
        <v>3950000</v>
      </c>
      <c r="P32" s="67" t="str">
        <f>VLOOKUP(L32,BDMTK!$B$5:$C$112,2,0)</f>
        <v>Chi phí dịch vụ mua ngoài</v>
      </c>
      <c r="Q32" s="67" t="str">
        <f>VLOOKUP(M32,BDMTK!$B$5:$C$112,2,0)</f>
        <v>Tiền Việt Nam</v>
      </c>
    </row>
    <row r="33" spans="2:17" ht="52.8" x14ac:dyDescent="0.3">
      <c r="B33" s="45">
        <v>26</v>
      </c>
      <c r="C33" s="46">
        <v>45015</v>
      </c>
      <c r="D33" s="47"/>
      <c r="E33" s="48"/>
      <c r="F33" s="48" t="s">
        <v>148</v>
      </c>
      <c r="G33" s="55" t="s">
        <v>149</v>
      </c>
      <c r="H33" s="50">
        <f t="shared" si="0"/>
        <v>45015</v>
      </c>
      <c r="I33" s="52" t="s">
        <v>150</v>
      </c>
      <c r="J33" s="51" t="s">
        <v>151</v>
      </c>
      <c r="K33" s="53" t="s">
        <v>152</v>
      </c>
      <c r="L33" s="98" t="s">
        <v>24</v>
      </c>
      <c r="M33" s="98" t="s">
        <v>18</v>
      </c>
      <c r="N33" s="42"/>
      <c r="O33" s="42">
        <v>3220000</v>
      </c>
      <c r="P33" s="67" t="str">
        <f>VLOOKUP(L33,BDMTK!$B$5:$C$112,2,0)</f>
        <v>Chi phí dịch vụ mua ngoài</v>
      </c>
      <c r="Q33" s="67" t="str">
        <f>VLOOKUP(M33,BDMTK!$B$5:$C$112,2,0)</f>
        <v>Tiền Việt Nam</v>
      </c>
    </row>
    <row r="34" spans="2:17" ht="52.8" x14ac:dyDescent="0.3">
      <c r="B34" s="45">
        <v>27</v>
      </c>
      <c r="C34" s="46">
        <v>45015</v>
      </c>
      <c r="D34" s="47"/>
      <c r="E34" s="48"/>
      <c r="F34" s="48" t="s">
        <v>148</v>
      </c>
      <c r="G34" s="55" t="s">
        <v>149</v>
      </c>
      <c r="H34" s="50">
        <f t="shared" si="0"/>
        <v>45015</v>
      </c>
      <c r="I34" s="52" t="s">
        <v>150</v>
      </c>
      <c r="J34" s="51" t="s">
        <v>151</v>
      </c>
      <c r="K34" s="53" t="s">
        <v>147</v>
      </c>
      <c r="L34" s="98" t="s">
        <v>20</v>
      </c>
      <c r="M34" s="98" t="s">
        <v>18</v>
      </c>
      <c r="N34" s="42"/>
      <c r="O34" s="42">
        <v>931156</v>
      </c>
      <c r="P34" s="67" t="str">
        <f>VLOOKUP(L34,BDMTK!$B$5:$C$112,2,0)</f>
        <v>Thuế GTGT được khấu trừ HHDV</v>
      </c>
      <c r="Q34" s="67" t="str">
        <f>VLOOKUP(M34,BDMTK!$B$5:$C$112,2,0)</f>
        <v>Tiền Việt Nam</v>
      </c>
    </row>
    <row r="35" spans="2:17" ht="40.950000000000003" customHeight="1" x14ac:dyDescent="0.3">
      <c r="B35" s="45">
        <v>28</v>
      </c>
      <c r="C35" s="46">
        <v>44988</v>
      </c>
      <c r="D35" s="47"/>
      <c r="E35" s="48" t="s">
        <v>153</v>
      </c>
      <c r="F35" s="47"/>
      <c r="G35" s="49" t="s">
        <v>154</v>
      </c>
      <c r="H35" s="50">
        <f t="shared" si="0"/>
        <v>44988</v>
      </c>
      <c r="I35" s="49" t="s">
        <v>155</v>
      </c>
      <c r="J35" s="51" t="s">
        <v>156</v>
      </c>
      <c r="K35" s="53" t="s">
        <v>157</v>
      </c>
      <c r="L35" s="98" t="s">
        <v>158</v>
      </c>
      <c r="M35" s="98" t="s">
        <v>159</v>
      </c>
      <c r="N35" s="42"/>
      <c r="O35" s="42">
        <v>157500000</v>
      </c>
      <c r="P35" s="67" t="str">
        <f>VLOOKUP(L35,BDMTK!$B$5:$C$112,2,0)</f>
        <v>Máy tính bàn</v>
      </c>
      <c r="Q35" s="67" t="str">
        <f>VLOOKUP(M35,BDMTK!$B$5:$C$112,2,0)</f>
        <v>Phải trả người bán NH_Cty TNHH Phân Phối FPT</v>
      </c>
    </row>
    <row r="36" spans="2:17" ht="40.950000000000003" customHeight="1" x14ac:dyDescent="0.3">
      <c r="B36" s="45">
        <v>29</v>
      </c>
      <c r="C36" s="46">
        <v>44988</v>
      </c>
      <c r="D36" s="47"/>
      <c r="E36" s="48" t="s">
        <v>153</v>
      </c>
      <c r="F36" s="47"/>
      <c r="G36" s="49" t="s">
        <v>154</v>
      </c>
      <c r="H36" s="50">
        <f>C36</f>
        <v>44988</v>
      </c>
      <c r="I36" s="49" t="s">
        <v>155</v>
      </c>
      <c r="J36" s="51" t="s">
        <v>156</v>
      </c>
      <c r="K36" s="53" t="s">
        <v>160</v>
      </c>
      <c r="L36" s="98" t="s">
        <v>20</v>
      </c>
      <c r="M36" s="98" t="s">
        <v>159</v>
      </c>
      <c r="N36" s="42"/>
      <c r="O36" s="42">
        <v>15750000</v>
      </c>
      <c r="P36" s="67" t="str">
        <f>VLOOKUP(L36,BDMTK!$B$5:$C$112,2,0)</f>
        <v>Thuế GTGT được khấu trừ HHDV</v>
      </c>
      <c r="Q36" s="67" t="str">
        <f>VLOOKUP(M36,BDMTK!$B$5:$C$112,2,0)</f>
        <v>Phải trả người bán NH_Cty TNHH Phân Phối FPT</v>
      </c>
    </row>
    <row r="37" spans="2:17" ht="40.950000000000003" customHeight="1" x14ac:dyDescent="0.3">
      <c r="B37" s="45">
        <v>30</v>
      </c>
      <c r="C37" s="46">
        <v>44988</v>
      </c>
      <c r="D37" s="47"/>
      <c r="E37" s="48" t="s">
        <v>161</v>
      </c>
      <c r="F37" s="47"/>
      <c r="G37" s="49"/>
      <c r="H37" s="50">
        <f>C37</f>
        <v>44988</v>
      </c>
      <c r="I37" s="49" t="s">
        <v>155</v>
      </c>
      <c r="J37" s="51" t="s">
        <v>156</v>
      </c>
      <c r="K37" s="53" t="s">
        <v>162</v>
      </c>
      <c r="L37" s="98" t="s">
        <v>163</v>
      </c>
      <c r="M37" s="98" t="s">
        <v>158</v>
      </c>
      <c r="N37" s="42"/>
      <c r="O37" s="42">
        <v>157500000</v>
      </c>
      <c r="P37" s="67" t="str">
        <f>VLOOKUP(L37,BDMTK!$B$5:$C$112,2,0)</f>
        <v>Chi phí trả trước_Máy tính</v>
      </c>
      <c r="Q37" s="67" t="str">
        <f>VLOOKUP(M37,BDMTK!$B$5:$C$112,2,0)</f>
        <v>Máy tính bàn</v>
      </c>
    </row>
    <row r="38" spans="2:17" ht="72" customHeight="1" x14ac:dyDescent="0.3">
      <c r="B38" s="45">
        <v>31</v>
      </c>
      <c r="C38" s="46">
        <v>44991</v>
      </c>
      <c r="D38" s="47"/>
      <c r="E38" s="48" t="s">
        <v>164</v>
      </c>
      <c r="F38" s="48"/>
      <c r="G38" s="54" t="s">
        <v>165</v>
      </c>
      <c r="H38" s="50">
        <f t="shared" si="0"/>
        <v>44991</v>
      </c>
      <c r="I38" s="49" t="s">
        <v>166</v>
      </c>
      <c r="J38" s="51" t="s">
        <v>167</v>
      </c>
      <c r="K38" s="49" t="s">
        <v>168</v>
      </c>
      <c r="L38" s="98" t="s">
        <v>169</v>
      </c>
      <c r="M38" s="98" t="s">
        <v>170</v>
      </c>
      <c r="N38" s="42">
        <v>5000</v>
      </c>
      <c r="O38" s="42">
        <v>840000000</v>
      </c>
      <c r="P38" s="67" t="str">
        <f>VLOOKUP(L38,BDMTK!$B$5:$C$112,2,0)</f>
        <v>Vải kaki polyester khổ 1.4</v>
      </c>
      <c r="Q38" s="67" t="str">
        <f>VLOOKUP(M38,BDMTK!$B$5:$C$112,2,0)</f>
        <v>Phải trả người bán NH_Cty CP Dệt May Gia Định</v>
      </c>
    </row>
    <row r="39" spans="2:17" ht="78.599999999999994" customHeight="1" x14ac:dyDescent="0.3">
      <c r="B39" s="45">
        <v>32</v>
      </c>
      <c r="C39" s="46">
        <v>44991</v>
      </c>
      <c r="D39" s="47"/>
      <c r="E39" s="48" t="s">
        <v>164</v>
      </c>
      <c r="F39" s="48"/>
      <c r="G39" s="54" t="s">
        <v>165</v>
      </c>
      <c r="H39" s="50">
        <f>C39</f>
        <v>44991</v>
      </c>
      <c r="I39" s="49" t="s">
        <v>166</v>
      </c>
      <c r="J39" s="51" t="s">
        <v>167</v>
      </c>
      <c r="K39" s="53" t="s">
        <v>171</v>
      </c>
      <c r="L39" s="98" t="s">
        <v>20</v>
      </c>
      <c r="M39" s="98" t="s">
        <v>170</v>
      </c>
      <c r="N39" s="42"/>
      <c r="O39" s="42">
        <v>84000000</v>
      </c>
      <c r="P39" s="67" t="str">
        <f>VLOOKUP(L39,BDMTK!$B$5:$C$112,2,0)</f>
        <v>Thuế GTGT được khấu trừ HHDV</v>
      </c>
      <c r="Q39" s="67" t="str">
        <f>VLOOKUP(M39,BDMTK!$B$5:$C$112,2,0)</f>
        <v>Phải trả người bán NH_Cty CP Dệt May Gia Định</v>
      </c>
    </row>
    <row r="40" spans="2:17" ht="78" customHeight="1" x14ac:dyDescent="0.3">
      <c r="B40" s="45">
        <v>33</v>
      </c>
      <c r="C40" s="46">
        <v>44991</v>
      </c>
      <c r="D40" s="47"/>
      <c r="E40" s="48" t="s">
        <v>164</v>
      </c>
      <c r="F40" s="48"/>
      <c r="G40" s="54" t="s">
        <v>165</v>
      </c>
      <c r="H40" s="50">
        <f>C40</f>
        <v>44991</v>
      </c>
      <c r="I40" s="49" t="s">
        <v>172</v>
      </c>
      <c r="J40" s="51" t="s">
        <v>123</v>
      </c>
      <c r="K40" s="49" t="s">
        <v>173</v>
      </c>
      <c r="L40" s="98" t="s">
        <v>169</v>
      </c>
      <c r="M40" s="98" t="s">
        <v>125</v>
      </c>
      <c r="N40" s="42"/>
      <c r="O40" s="42">
        <v>3000000</v>
      </c>
      <c r="P40" s="67" t="str">
        <f>VLOOKUP(L40,BDMTK!$B$5:$C$112,2,0)</f>
        <v>Vải kaki polyester khổ 1.4</v>
      </c>
      <c r="Q40" s="67" t="str">
        <f>VLOOKUP(M40,BDMTK!$B$5:$C$112,2,0)</f>
        <v>Phải trả người bán NH_DNTN Việt Hoa</v>
      </c>
    </row>
    <row r="41" spans="2:17" ht="78" customHeight="1" x14ac:dyDescent="0.3">
      <c r="B41" s="45">
        <v>34</v>
      </c>
      <c r="C41" s="46">
        <v>44991</v>
      </c>
      <c r="D41" s="47"/>
      <c r="E41" s="48" t="s">
        <v>164</v>
      </c>
      <c r="F41" s="48"/>
      <c r="G41" s="54" t="s">
        <v>165</v>
      </c>
      <c r="H41" s="50">
        <f>C41</f>
        <v>44991</v>
      </c>
      <c r="I41" s="49" t="s">
        <v>172</v>
      </c>
      <c r="J41" s="51" t="s">
        <v>123</v>
      </c>
      <c r="K41" s="53" t="s">
        <v>174</v>
      </c>
      <c r="L41" s="98" t="s">
        <v>20</v>
      </c>
      <c r="M41" s="98" t="s">
        <v>125</v>
      </c>
      <c r="N41" s="42"/>
      <c r="O41" s="42">
        <v>300000</v>
      </c>
      <c r="P41" s="67" t="str">
        <f>VLOOKUP(L41,BDMTK!$B$5:$C$112,2,0)</f>
        <v>Thuế GTGT được khấu trừ HHDV</v>
      </c>
      <c r="Q41" s="67" t="str">
        <f>VLOOKUP(M41,BDMTK!$B$5:$C$112,2,0)</f>
        <v>Phải trả người bán NH_DNTN Việt Hoa</v>
      </c>
    </row>
    <row r="42" spans="2:17" ht="78" customHeight="1" x14ac:dyDescent="0.3">
      <c r="B42" s="45">
        <v>35</v>
      </c>
      <c r="C42" s="46">
        <v>44993</v>
      </c>
      <c r="D42" s="47"/>
      <c r="E42" s="48" t="s">
        <v>175</v>
      </c>
      <c r="F42" s="48"/>
      <c r="G42" s="54" t="s">
        <v>176</v>
      </c>
      <c r="H42" s="50">
        <f t="shared" si="0"/>
        <v>44993</v>
      </c>
      <c r="I42" s="49" t="s">
        <v>116</v>
      </c>
      <c r="J42" s="51" t="s">
        <v>117</v>
      </c>
      <c r="K42" s="49" t="s">
        <v>177</v>
      </c>
      <c r="L42" s="98" t="s">
        <v>178</v>
      </c>
      <c r="M42" s="98" t="s">
        <v>119</v>
      </c>
      <c r="N42" s="42">
        <v>500</v>
      </c>
      <c r="O42" s="42">
        <v>12000000</v>
      </c>
      <c r="P42" s="67" t="str">
        <f>VLOOKUP(L42,BDMTK!$B$5:$C$112,2,0)</f>
        <v>Chỉ may công nghiệp</v>
      </c>
      <c r="Q42" s="67" t="str">
        <f>VLOOKUP(M42,BDMTK!$B$5:$C$112,2,0)</f>
        <v>Phải trả người bán NH_Cty TNHH TM-DV Vĩnh Tường</v>
      </c>
    </row>
    <row r="43" spans="2:17" ht="78" customHeight="1" x14ac:dyDescent="0.3">
      <c r="B43" s="45">
        <v>36</v>
      </c>
      <c r="C43" s="46">
        <v>44993</v>
      </c>
      <c r="D43" s="47"/>
      <c r="E43" s="48" t="s">
        <v>175</v>
      </c>
      <c r="F43" s="47"/>
      <c r="G43" s="54" t="s">
        <v>176</v>
      </c>
      <c r="H43" s="50">
        <f t="shared" si="0"/>
        <v>44993</v>
      </c>
      <c r="I43" s="49" t="s">
        <v>116</v>
      </c>
      <c r="J43" s="51" t="s">
        <v>117</v>
      </c>
      <c r="K43" s="49" t="s">
        <v>179</v>
      </c>
      <c r="L43" s="98" t="s">
        <v>180</v>
      </c>
      <c r="M43" s="98" t="s">
        <v>119</v>
      </c>
      <c r="N43" s="42">
        <v>1000</v>
      </c>
      <c r="O43" s="42">
        <v>22250000</v>
      </c>
      <c r="P43" s="67" t="str">
        <f>VLOOKUP(L43,BDMTK!$B$5:$C$112,2,0)</f>
        <v>Keo đứng làm đế cổ</v>
      </c>
      <c r="Q43" s="67" t="str">
        <f>VLOOKUP(M43,BDMTK!$B$5:$C$112,2,0)</f>
        <v>Phải trả người bán NH_Cty TNHH TM-DV Vĩnh Tường</v>
      </c>
    </row>
    <row r="44" spans="2:17" ht="78" customHeight="1" x14ac:dyDescent="0.3">
      <c r="B44" s="45">
        <v>37</v>
      </c>
      <c r="C44" s="46">
        <v>44993</v>
      </c>
      <c r="D44" s="47"/>
      <c r="E44" s="48" t="s">
        <v>175</v>
      </c>
      <c r="F44" s="48"/>
      <c r="G44" s="54" t="s">
        <v>176</v>
      </c>
      <c r="H44" s="50">
        <f t="shared" si="0"/>
        <v>44993</v>
      </c>
      <c r="I44" s="49" t="s">
        <v>116</v>
      </c>
      <c r="J44" s="51" t="s">
        <v>117</v>
      </c>
      <c r="K44" s="49" t="s">
        <v>181</v>
      </c>
      <c r="L44" s="98" t="s">
        <v>182</v>
      </c>
      <c r="M44" s="98" t="s">
        <v>119</v>
      </c>
      <c r="N44" s="42">
        <v>500</v>
      </c>
      <c r="O44" s="42">
        <v>17500000</v>
      </c>
      <c r="P44" s="67" t="str">
        <f>VLOOKUP(L44,BDMTK!$B$5:$C$112,2,0)</f>
        <v>Nút áo sơ mi</v>
      </c>
      <c r="Q44" s="67" t="str">
        <f>VLOOKUP(M44,BDMTK!$B$5:$C$112,2,0)</f>
        <v>Phải trả người bán NH_Cty TNHH TM-DV Vĩnh Tường</v>
      </c>
    </row>
    <row r="45" spans="2:17" ht="78" customHeight="1" x14ac:dyDescent="0.3">
      <c r="B45" s="45">
        <v>38</v>
      </c>
      <c r="C45" s="46">
        <v>44993</v>
      </c>
      <c r="D45" s="47"/>
      <c r="E45" s="48" t="s">
        <v>175</v>
      </c>
      <c r="F45" s="48"/>
      <c r="G45" s="54" t="s">
        <v>176</v>
      </c>
      <c r="H45" s="50">
        <f t="shared" si="0"/>
        <v>44993</v>
      </c>
      <c r="I45" s="49" t="s">
        <v>116</v>
      </c>
      <c r="J45" s="51" t="s">
        <v>117</v>
      </c>
      <c r="K45" s="49" t="s">
        <v>183</v>
      </c>
      <c r="L45" s="98" t="s">
        <v>184</v>
      </c>
      <c r="M45" s="98" t="s">
        <v>119</v>
      </c>
      <c r="N45" s="42">
        <v>200</v>
      </c>
      <c r="O45" s="42">
        <v>9000000</v>
      </c>
      <c r="P45" s="67" t="str">
        <f>VLOOKUP(L45,BDMTK!$B$5:$C$112,2,0)</f>
        <v>Nút quần tây</v>
      </c>
      <c r="Q45" s="67" t="str">
        <f>VLOOKUP(M45,BDMTK!$B$5:$C$112,2,0)</f>
        <v>Phải trả người bán NH_Cty TNHH TM-DV Vĩnh Tường</v>
      </c>
    </row>
    <row r="46" spans="2:17" ht="78" customHeight="1" x14ac:dyDescent="0.3">
      <c r="B46" s="45">
        <v>39</v>
      </c>
      <c r="C46" s="46">
        <v>44993</v>
      </c>
      <c r="D46" s="47"/>
      <c r="E46" s="48" t="s">
        <v>175</v>
      </c>
      <c r="F46" s="48"/>
      <c r="G46" s="54" t="s">
        <v>176</v>
      </c>
      <c r="H46" s="50">
        <f t="shared" si="0"/>
        <v>44993</v>
      </c>
      <c r="I46" s="49" t="s">
        <v>116</v>
      </c>
      <c r="J46" s="51" t="s">
        <v>117</v>
      </c>
      <c r="K46" s="53" t="s">
        <v>185</v>
      </c>
      <c r="L46" s="98" t="s">
        <v>20</v>
      </c>
      <c r="M46" s="98" t="s">
        <v>119</v>
      </c>
      <c r="O46" s="42">
        <v>6075000</v>
      </c>
      <c r="P46" s="67" t="str">
        <f>VLOOKUP(L46,BDMTK!$B$5:$C$112,2,0)</f>
        <v>Thuế GTGT được khấu trừ HHDV</v>
      </c>
      <c r="Q46" s="67" t="str">
        <f>VLOOKUP(M46,BDMTK!$B$5:$C$112,2,0)</f>
        <v>Phải trả người bán NH_Cty TNHH TM-DV Vĩnh Tường</v>
      </c>
    </row>
    <row r="47" spans="2:17" ht="13.8" x14ac:dyDescent="0.3">
      <c r="B47" s="45">
        <v>40</v>
      </c>
      <c r="C47" s="46">
        <v>44995</v>
      </c>
      <c r="D47" s="47"/>
      <c r="E47" s="48" t="s">
        <v>186</v>
      </c>
      <c r="F47" s="47"/>
      <c r="G47" s="54"/>
      <c r="H47" s="50">
        <f t="shared" si="0"/>
        <v>44995</v>
      </c>
      <c r="I47" s="49"/>
      <c r="J47" s="57"/>
      <c r="K47" s="49" t="s">
        <v>187</v>
      </c>
      <c r="L47" s="98" t="s">
        <v>188</v>
      </c>
      <c r="M47" s="98" t="s">
        <v>169</v>
      </c>
      <c r="N47" s="42">
        <v>3600</v>
      </c>
      <c r="O47" s="42">
        <v>579760000</v>
      </c>
      <c r="P47" s="67" t="str">
        <f>VLOOKUP(L47,BDMTK!$B$5:$C$112,2,0)</f>
        <v>Chi phí nguyên liệu, vật liệu_Phân xưởng 2</v>
      </c>
      <c r="Q47" s="67" t="str">
        <f>VLOOKUP(M47,BDMTK!$B$5:$C$112,2,0)</f>
        <v>Vải kaki polyester khổ 1.4</v>
      </c>
    </row>
    <row r="48" spans="2:17" ht="18" customHeight="1" x14ac:dyDescent="0.3">
      <c r="B48" s="45">
        <v>41</v>
      </c>
      <c r="C48" s="46">
        <v>44995</v>
      </c>
      <c r="D48" s="47"/>
      <c r="E48" s="48" t="s">
        <v>186</v>
      </c>
      <c r="F48" s="47"/>
      <c r="G48" s="54"/>
      <c r="H48" s="50">
        <f t="shared" si="0"/>
        <v>44995</v>
      </c>
      <c r="I48" s="49"/>
      <c r="J48" s="57"/>
      <c r="K48" s="49" t="s">
        <v>189</v>
      </c>
      <c r="L48" s="98" t="s">
        <v>188</v>
      </c>
      <c r="M48" s="98" t="s">
        <v>178</v>
      </c>
      <c r="N48" s="42">
        <v>200</v>
      </c>
      <c r="O48" s="42">
        <v>5000000</v>
      </c>
      <c r="P48" s="67" t="str">
        <f>VLOOKUP(L48,BDMTK!$B$5:$C$112,2,0)</f>
        <v>Chi phí nguyên liệu, vật liệu_Phân xưởng 2</v>
      </c>
      <c r="Q48" s="67" t="str">
        <f>VLOOKUP(M48,BDMTK!$B$5:$C$112,2,0)</f>
        <v>Chỉ may công nghiệp</v>
      </c>
    </row>
    <row r="49" spans="2:17" ht="18" customHeight="1" x14ac:dyDescent="0.3">
      <c r="B49" s="45">
        <v>42</v>
      </c>
      <c r="C49" s="46">
        <v>44995</v>
      </c>
      <c r="D49" s="47"/>
      <c r="E49" s="48" t="s">
        <v>186</v>
      </c>
      <c r="F49" s="47"/>
      <c r="G49" s="54"/>
      <c r="H49" s="50">
        <f t="shared" si="0"/>
        <v>44995</v>
      </c>
      <c r="I49" s="49"/>
      <c r="J49" s="57"/>
      <c r="K49" s="49" t="s">
        <v>190</v>
      </c>
      <c r="L49" s="98" t="s">
        <v>188</v>
      </c>
      <c r="M49" s="98" t="s">
        <v>184</v>
      </c>
      <c r="N49" s="42">
        <v>100</v>
      </c>
      <c r="O49" s="42">
        <v>4300000</v>
      </c>
      <c r="P49" s="67" t="str">
        <f>VLOOKUP(L49,BDMTK!$B$5:$C$112,2,0)</f>
        <v>Chi phí nguyên liệu, vật liệu_Phân xưởng 2</v>
      </c>
      <c r="Q49" s="67" t="str">
        <f>VLOOKUP(M49,BDMTK!$B$5:$C$112,2,0)</f>
        <v>Nút quần tây</v>
      </c>
    </row>
    <row r="50" spans="2:17" ht="66" x14ac:dyDescent="0.3">
      <c r="B50" s="45">
        <v>43</v>
      </c>
      <c r="C50" s="46">
        <v>44997</v>
      </c>
      <c r="D50" s="47"/>
      <c r="E50" s="47" t="s">
        <v>191</v>
      </c>
      <c r="F50" s="47"/>
      <c r="G50" s="54" t="s">
        <v>192</v>
      </c>
      <c r="H50" s="50">
        <f t="shared" si="0"/>
        <v>44997</v>
      </c>
      <c r="I50" s="49" t="s">
        <v>166</v>
      </c>
      <c r="J50" s="51" t="s">
        <v>167</v>
      </c>
      <c r="K50" s="49" t="s">
        <v>193</v>
      </c>
      <c r="L50" s="98" t="s">
        <v>194</v>
      </c>
      <c r="M50" s="98" t="s">
        <v>170</v>
      </c>
      <c r="N50" s="42">
        <v>3000</v>
      </c>
      <c r="O50" s="42">
        <v>240000000</v>
      </c>
      <c r="P50" s="67" t="str">
        <f>VLOOKUP(L50,BDMTK!$B$5:$C$112,2,0)</f>
        <v>Vải kate trắng khổ 1.2m</v>
      </c>
      <c r="Q50" s="67" t="str">
        <f>VLOOKUP(M50,BDMTK!$B$5:$C$112,2,0)</f>
        <v>Phải trả người bán NH_Cty CP Dệt May Gia Định</v>
      </c>
    </row>
    <row r="51" spans="2:17" ht="66.599999999999994" customHeight="1" x14ac:dyDescent="0.3">
      <c r="B51" s="45">
        <v>44</v>
      </c>
      <c r="C51" s="46">
        <v>44997</v>
      </c>
      <c r="D51" s="47"/>
      <c r="E51" s="47" t="s">
        <v>191</v>
      </c>
      <c r="F51" s="47"/>
      <c r="G51" s="54" t="s">
        <v>192</v>
      </c>
      <c r="H51" s="50">
        <f t="shared" si="0"/>
        <v>44997</v>
      </c>
      <c r="I51" s="49" t="s">
        <v>166</v>
      </c>
      <c r="J51" s="51" t="s">
        <v>167</v>
      </c>
      <c r="K51" s="53" t="s">
        <v>195</v>
      </c>
      <c r="L51" s="98" t="s">
        <v>20</v>
      </c>
      <c r="M51" s="98" t="s">
        <v>170</v>
      </c>
      <c r="N51" s="42"/>
      <c r="O51" s="42">
        <v>24000000</v>
      </c>
      <c r="P51" s="67" t="str">
        <f>VLOOKUP(L51,BDMTK!$B$5:$C$112,2,0)</f>
        <v>Thuế GTGT được khấu trừ HHDV</v>
      </c>
      <c r="Q51" s="67" t="str">
        <f>VLOOKUP(M51,BDMTK!$B$5:$C$112,2,0)</f>
        <v>Phải trả người bán NH_Cty CP Dệt May Gia Định</v>
      </c>
    </row>
    <row r="52" spans="2:17" ht="68.400000000000006" customHeight="1" x14ac:dyDescent="0.3">
      <c r="B52" s="45">
        <v>45</v>
      </c>
      <c r="C52" s="46">
        <v>44997</v>
      </c>
      <c r="D52" s="47"/>
      <c r="E52" s="47" t="s">
        <v>191</v>
      </c>
      <c r="F52" s="47"/>
      <c r="G52" s="54" t="s">
        <v>192</v>
      </c>
      <c r="H52" s="50">
        <f t="shared" si="0"/>
        <v>44997</v>
      </c>
      <c r="I52" s="49" t="s">
        <v>166</v>
      </c>
      <c r="J52" s="51" t="s">
        <v>167</v>
      </c>
      <c r="K52" s="49" t="s">
        <v>196</v>
      </c>
      <c r="L52" s="98" t="s">
        <v>194</v>
      </c>
      <c r="M52" s="98" t="s">
        <v>125</v>
      </c>
      <c r="N52" s="42"/>
      <c r="O52" s="42">
        <v>1800000</v>
      </c>
      <c r="P52" s="67" t="str">
        <f>VLOOKUP(L52,BDMTK!$B$5:$C$112,2,0)</f>
        <v>Vải kate trắng khổ 1.2m</v>
      </c>
      <c r="Q52" s="67" t="str">
        <f>VLOOKUP(M52,BDMTK!$B$5:$C$112,2,0)</f>
        <v>Phải trả người bán NH_DNTN Việt Hoa</v>
      </c>
    </row>
    <row r="53" spans="2:17" ht="73.8" customHeight="1" x14ac:dyDescent="0.3">
      <c r="B53" s="45">
        <v>46</v>
      </c>
      <c r="C53" s="46">
        <v>44997</v>
      </c>
      <c r="D53" s="47"/>
      <c r="E53" s="47" t="s">
        <v>191</v>
      </c>
      <c r="F53" s="47"/>
      <c r="G53" s="54" t="s">
        <v>192</v>
      </c>
      <c r="H53" s="50">
        <f t="shared" si="0"/>
        <v>44997</v>
      </c>
      <c r="I53" s="49" t="s">
        <v>166</v>
      </c>
      <c r="J53" s="51" t="s">
        <v>167</v>
      </c>
      <c r="K53" s="53" t="s">
        <v>197</v>
      </c>
      <c r="L53" s="98" t="s">
        <v>20</v>
      </c>
      <c r="M53" s="98" t="s">
        <v>125</v>
      </c>
      <c r="N53" s="42"/>
      <c r="O53" s="42">
        <v>180000</v>
      </c>
      <c r="P53" s="67" t="str">
        <f>VLOOKUP(L53,BDMTK!$B$5:$C$112,2,0)</f>
        <v>Thuế GTGT được khấu trừ HHDV</v>
      </c>
      <c r="Q53" s="67" t="str">
        <f>VLOOKUP(M53,BDMTK!$B$5:$C$112,2,0)</f>
        <v>Phải trả người bán NH_DNTN Việt Hoa</v>
      </c>
    </row>
    <row r="54" spans="2:17" x14ac:dyDescent="0.3">
      <c r="B54" s="45">
        <v>47</v>
      </c>
      <c r="C54" s="46">
        <v>45005</v>
      </c>
      <c r="D54" s="47"/>
      <c r="E54" s="48" t="s">
        <v>198</v>
      </c>
      <c r="F54" s="48"/>
      <c r="G54" s="54"/>
      <c r="H54" s="50">
        <f t="shared" si="0"/>
        <v>45005</v>
      </c>
      <c r="I54" s="49"/>
      <c r="J54" s="49"/>
      <c r="K54" s="49" t="s">
        <v>199</v>
      </c>
      <c r="L54" s="98" t="s">
        <v>200</v>
      </c>
      <c r="M54" s="98" t="s">
        <v>201</v>
      </c>
      <c r="N54" s="42">
        <v>6000</v>
      </c>
      <c r="O54" s="42">
        <v>916016729</v>
      </c>
      <c r="P54" s="67" t="str">
        <f>VLOOKUP(L54,BDMTK!$B$5:$C$112,2,0)</f>
        <v>Quần tây nam</v>
      </c>
      <c r="Q54" s="67" t="str">
        <f>VLOOKUP(M54,BDMTK!$B$5:$C$112,2,0)</f>
        <v>Chi phí sản xuất_PX2</v>
      </c>
    </row>
    <row r="55" spans="2:17" ht="18" customHeight="1" x14ac:dyDescent="0.3">
      <c r="B55" s="45">
        <v>48</v>
      </c>
      <c r="C55" s="46">
        <v>45006</v>
      </c>
      <c r="D55" s="47"/>
      <c r="E55" s="48" t="s">
        <v>202</v>
      </c>
      <c r="F55" s="48"/>
      <c r="G55" s="54"/>
      <c r="H55" s="50">
        <f t="shared" si="0"/>
        <v>45006</v>
      </c>
      <c r="I55" s="49"/>
      <c r="J55" s="49"/>
      <c r="K55" s="49" t="s">
        <v>203</v>
      </c>
      <c r="L55" s="98" t="s">
        <v>204</v>
      </c>
      <c r="M55" s="98" t="s">
        <v>194</v>
      </c>
      <c r="N55" s="42">
        <v>3000</v>
      </c>
      <c r="O55" s="42">
        <v>196300000</v>
      </c>
      <c r="P55" s="67" t="str">
        <f>VLOOKUP(L55,BDMTK!$B$5:$C$112,2,0)</f>
        <v>Chi phí nguyên liệu, vật liệu_Phân xưởng 1</v>
      </c>
      <c r="Q55" s="67" t="str">
        <f>VLOOKUP(M55,BDMTK!$B$5:$C$112,2,0)</f>
        <v>Vải kate trắng khổ 1.2m</v>
      </c>
    </row>
    <row r="56" spans="2:17" ht="18" customHeight="1" x14ac:dyDescent="0.3">
      <c r="B56" s="45">
        <v>49</v>
      </c>
      <c r="C56" s="46">
        <v>45006</v>
      </c>
      <c r="D56" s="47"/>
      <c r="E56" s="48" t="s">
        <v>202</v>
      </c>
      <c r="F56" s="48"/>
      <c r="G56" s="54"/>
      <c r="H56" s="50">
        <f t="shared" si="0"/>
        <v>45006</v>
      </c>
      <c r="I56" s="49"/>
      <c r="J56" s="49"/>
      <c r="K56" s="49" t="s">
        <v>205</v>
      </c>
      <c r="L56" s="98" t="s">
        <v>204</v>
      </c>
      <c r="M56" s="98" t="s">
        <v>178</v>
      </c>
      <c r="N56" s="42">
        <v>200</v>
      </c>
      <c r="O56" s="42">
        <v>4800000</v>
      </c>
      <c r="P56" s="67" t="str">
        <f>VLOOKUP(L56,BDMTK!$B$5:$C$112,2,0)</f>
        <v>Chi phí nguyên liệu, vật liệu_Phân xưởng 1</v>
      </c>
      <c r="Q56" s="67" t="str">
        <f>VLOOKUP(M56,BDMTK!$B$5:$C$112,2,0)</f>
        <v>Chỉ may công nghiệp</v>
      </c>
    </row>
    <row r="57" spans="2:17" ht="18" customHeight="1" x14ac:dyDescent="0.3">
      <c r="B57" s="45">
        <v>50</v>
      </c>
      <c r="C57" s="46">
        <v>45006</v>
      </c>
      <c r="D57" s="47"/>
      <c r="E57" s="48" t="s">
        <v>202</v>
      </c>
      <c r="F57" s="48"/>
      <c r="G57" s="54"/>
      <c r="H57" s="50">
        <f t="shared" si="0"/>
        <v>45006</v>
      </c>
      <c r="I57" s="49"/>
      <c r="J57" s="49"/>
      <c r="K57" s="49" t="s">
        <v>206</v>
      </c>
      <c r="L57" s="98" t="s">
        <v>204</v>
      </c>
      <c r="M57" s="98" t="s">
        <v>180</v>
      </c>
      <c r="N57" s="42">
        <v>300</v>
      </c>
      <c r="O57" s="42">
        <v>6600000</v>
      </c>
      <c r="P57" s="67" t="str">
        <f>VLOOKUP(L57,BDMTK!$B$5:$C$112,2,0)</f>
        <v>Chi phí nguyên liệu, vật liệu_Phân xưởng 1</v>
      </c>
      <c r="Q57" s="67" t="str">
        <f>VLOOKUP(M57,BDMTK!$B$5:$C$112,2,0)</f>
        <v>Keo đứng làm đế cổ</v>
      </c>
    </row>
    <row r="58" spans="2:17" ht="18" customHeight="1" x14ac:dyDescent="0.3">
      <c r="B58" s="45">
        <v>51</v>
      </c>
      <c r="C58" s="46">
        <v>45006</v>
      </c>
      <c r="D58" s="47"/>
      <c r="E58" s="48" t="s">
        <v>202</v>
      </c>
      <c r="F58" s="48"/>
      <c r="G58" s="54"/>
      <c r="H58" s="50">
        <f t="shared" si="0"/>
        <v>45006</v>
      </c>
      <c r="I58" s="49"/>
      <c r="J58" s="49"/>
      <c r="K58" s="49" t="s">
        <v>207</v>
      </c>
      <c r="L58" s="98" t="s">
        <v>204</v>
      </c>
      <c r="M58" s="98" t="s">
        <v>182</v>
      </c>
      <c r="N58" s="42">
        <v>200</v>
      </c>
      <c r="O58" s="42">
        <v>6900000</v>
      </c>
      <c r="P58" s="67" t="str">
        <f>VLOOKUP(L58,BDMTK!$B$5:$C$112,2,0)</f>
        <v>Chi phí nguyên liệu, vật liệu_Phân xưởng 1</v>
      </c>
      <c r="Q58" s="67" t="str">
        <f>VLOOKUP(M58,BDMTK!$B$5:$C$112,2,0)</f>
        <v>Nút áo sơ mi</v>
      </c>
    </row>
    <row r="59" spans="2:17" x14ac:dyDescent="0.3">
      <c r="B59" s="45">
        <v>52</v>
      </c>
      <c r="C59" s="46">
        <v>45015</v>
      </c>
      <c r="D59" s="47"/>
      <c r="E59" s="48" t="s">
        <v>208</v>
      </c>
      <c r="F59" s="48"/>
      <c r="G59" s="54"/>
      <c r="H59" s="50">
        <f t="shared" si="0"/>
        <v>45015</v>
      </c>
      <c r="I59" s="49"/>
      <c r="J59" s="49"/>
      <c r="K59" s="49" t="s">
        <v>209</v>
      </c>
      <c r="L59" s="98" t="s">
        <v>210</v>
      </c>
      <c r="M59" s="98" t="s">
        <v>211</v>
      </c>
      <c r="N59" s="42">
        <v>5000</v>
      </c>
      <c r="O59" s="42">
        <v>477389774</v>
      </c>
      <c r="P59" s="67" t="str">
        <f>VLOOKUP(L59,BDMTK!$B$5:$C$112,2,0)</f>
        <v>Áo sơ mi nam</v>
      </c>
      <c r="Q59" s="67" t="str">
        <f>VLOOKUP(M59,BDMTK!$B$5:$C$112,2,0)</f>
        <v>Chi phí sản xuất_PX1</v>
      </c>
    </row>
    <row r="60" spans="2:17" ht="45" customHeight="1" x14ac:dyDescent="0.3">
      <c r="B60" s="45">
        <v>53</v>
      </c>
      <c r="C60" s="46">
        <v>44986</v>
      </c>
      <c r="D60" s="47"/>
      <c r="E60" s="48"/>
      <c r="F60" s="48" t="s">
        <v>212</v>
      </c>
      <c r="G60" s="54" t="s">
        <v>213</v>
      </c>
      <c r="H60" s="50">
        <f t="shared" si="0"/>
        <v>44986</v>
      </c>
      <c r="I60" s="49" t="s">
        <v>214</v>
      </c>
      <c r="J60" s="51" t="s">
        <v>95</v>
      </c>
      <c r="K60" s="49" t="s">
        <v>215</v>
      </c>
      <c r="L60" s="98" t="s">
        <v>216</v>
      </c>
      <c r="M60" s="98" t="s">
        <v>97</v>
      </c>
      <c r="N60" s="42"/>
      <c r="O60" s="42">
        <v>144000000</v>
      </c>
      <c r="P60" s="67" t="str">
        <f>VLOOKUP(L60,BDMTK!$B$5:$C$112,2,0)</f>
        <v>Máy photocopy</v>
      </c>
      <c r="Q60" s="67" t="str">
        <f>VLOOKUP(M60,BDMTK!$B$5:$C$112,2,0)</f>
        <v>Phải trả người bán NH_Cty TNHH TM&amp;PTCN Quang Minh</v>
      </c>
    </row>
    <row r="61" spans="2:17" ht="45" customHeight="1" x14ac:dyDescent="0.3">
      <c r="B61" s="45">
        <v>54</v>
      </c>
      <c r="C61" s="46">
        <v>44986</v>
      </c>
      <c r="D61" s="47"/>
      <c r="E61" s="48"/>
      <c r="F61" s="48" t="s">
        <v>212</v>
      </c>
      <c r="G61" s="54" t="s">
        <v>213</v>
      </c>
      <c r="H61" s="50">
        <f>C61</f>
        <v>44986</v>
      </c>
      <c r="I61" s="49" t="s">
        <v>214</v>
      </c>
      <c r="J61" s="51" t="s">
        <v>95</v>
      </c>
      <c r="K61" s="49" t="s">
        <v>217</v>
      </c>
      <c r="L61" s="98" t="s">
        <v>26</v>
      </c>
      <c r="M61" s="98" t="s">
        <v>97</v>
      </c>
      <c r="N61" s="42"/>
      <c r="O61" s="42">
        <v>14400000</v>
      </c>
      <c r="P61" s="67" t="str">
        <f>VLOOKUP(L61,BDMTK!$B$5:$C$112,2,0)</f>
        <v>Thuế GTGT được khấu trừ TSCĐ</v>
      </c>
      <c r="Q61" s="67" t="str">
        <f>VLOOKUP(M61,BDMTK!$B$5:$C$112,2,0)</f>
        <v>Phải trả người bán NH_Cty TNHH TM&amp;PTCN Quang Minh</v>
      </c>
    </row>
    <row r="62" spans="2:17" ht="58.8" customHeight="1" x14ac:dyDescent="0.3">
      <c r="B62" s="45">
        <v>55</v>
      </c>
      <c r="C62" s="46">
        <v>44986</v>
      </c>
      <c r="D62" s="47"/>
      <c r="E62" s="47"/>
      <c r="F62" s="47" t="s">
        <v>218</v>
      </c>
      <c r="G62" s="54" t="s">
        <v>219</v>
      </c>
      <c r="H62" s="50">
        <f t="shared" si="0"/>
        <v>44986</v>
      </c>
      <c r="I62" s="49" t="s">
        <v>220</v>
      </c>
      <c r="J62" s="51" t="s">
        <v>221</v>
      </c>
      <c r="K62" s="53" t="s">
        <v>222</v>
      </c>
      <c r="L62" s="98" t="s">
        <v>223</v>
      </c>
      <c r="M62" s="98" t="s">
        <v>224</v>
      </c>
      <c r="N62" s="42"/>
      <c r="O62" s="42">
        <v>675000000</v>
      </c>
      <c r="P62" s="67" t="str">
        <f>VLOOKUP(L62,BDMTK!$B$5:$C$112,2,0)</f>
        <v>Hệ thống máy phát điện</v>
      </c>
      <c r="Q62" s="67" t="str">
        <f>VLOOKUP(M62,BDMTK!$B$5:$C$112,2,0)</f>
        <v>Phải trả người bán NH_Cty TNHH TM Cường Phương</v>
      </c>
    </row>
    <row r="63" spans="2:17" ht="60" customHeight="1" x14ac:dyDescent="0.3">
      <c r="B63" s="45">
        <v>56</v>
      </c>
      <c r="C63" s="46">
        <v>44986</v>
      </c>
      <c r="D63" s="47"/>
      <c r="E63" s="47"/>
      <c r="F63" s="47" t="s">
        <v>218</v>
      </c>
      <c r="G63" s="54" t="s">
        <v>219</v>
      </c>
      <c r="H63" s="50">
        <f>C63</f>
        <v>44986</v>
      </c>
      <c r="I63" s="49" t="s">
        <v>220</v>
      </c>
      <c r="J63" s="51" t="s">
        <v>221</v>
      </c>
      <c r="K63" s="49" t="s">
        <v>217</v>
      </c>
      <c r="L63" s="98" t="s">
        <v>26</v>
      </c>
      <c r="M63" s="98" t="s">
        <v>224</v>
      </c>
      <c r="N63" s="42"/>
      <c r="O63" s="42">
        <v>67500000</v>
      </c>
      <c r="P63" s="67" t="str">
        <f>VLOOKUP(L63,BDMTK!$B$5:$C$112,2,0)</f>
        <v>Thuế GTGT được khấu trừ TSCĐ</v>
      </c>
      <c r="Q63" s="67" t="str">
        <f>VLOOKUP(M63,BDMTK!$B$5:$C$112,2,0)</f>
        <v>Phải trả người bán NH_Cty TNHH TM Cường Phương</v>
      </c>
    </row>
    <row r="64" spans="2:17" ht="18" customHeight="1" x14ac:dyDescent="0.3">
      <c r="B64" s="45">
        <v>57</v>
      </c>
      <c r="C64" s="46">
        <v>45016</v>
      </c>
      <c r="D64" s="47"/>
      <c r="E64" s="47"/>
      <c r="F64" s="47" t="s">
        <v>225</v>
      </c>
      <c r="G64" s="54"/>
      <c r="H64" s="50">
        <f>C65</f>
        <v>45016</v>
      </c>
      <c r="I64" s="49"/>
      <c r="J64" s="49"/>
      <c r="K64" s="49" t="s">
        <v>226</v>
      </c>
      <c r="L64" s="98" t="s">
        <v>227</v>
      </c>
      <c r="M64" s="98" t="s">
        <v>89</v>
      </c>
      <c r="N64" s="42"/>
      <c r="O64" s="42">
        <v>175500000</v>
      </c>
      <c r="P64" s="67" t="str">
        <f>VLOOKUP(L64,BDMTK!$B$5:$C$112,2,0)</f>
        <v>Chi phí nhân công trực tiếp_PX1</v>
      </c>
      <c r="Q64" s="67" t="str">
        <f>VLOOKUP(M64,BDMTK!$B$5:$C$112,2,0)</f>
        <v>Phải trả Công nhân viên_Lương</v>
      </c>
    </row>
    <row r="65" spans="2:17" ht="18" customHeight="1" x14ac:dyDescent="0.3">
      <c r="B65" s="45">
        <v>58</v>
      </c>
      <c r="C65" s="46">
        <v>45016</v>
      </c>
      <c r="D65" s="47"/>
      <c r="E65" s="47"/>
      <c r="F65" s="47" t="s">
        <v>225</v>
      </c>
      <c r="G65" s="54"/>
      <c r="H65" s="50">
        <f>C66</f>
        <v>45016</v>
      </c>
      <c r="I65" s="49"/>
      <c r="J65" s="49"/>
      <c r="K65" s="49" t="s">
        <v>228</v>
      </c>
      <c r="L65" s="98" t="s">
        <v>229</v>
      </c>
      <c r="M65" s="98" t="s">
        <v>89</v>
      </c>
      <c r="N65" s="42"/>
      <c r="O65" s="42">
        <v>220000000</v>
      </c>
      <c r="P65" s="67" t="str">
        <f>VLOOKUP(L65,BDMTK!$B$5:$C$112,2,0)</f>
        <v>Chi phí nhân công trực tiếp_PX2</v>
      </c>
      <c r="Q65" s="67" t="str">
        <f>VLOOKUP(M65,BDMTK!$B$5:$C$112,2,0)</f>
        <v>Phải trả Công nhân viên_Lương</v>
      </c>
    </row>
    <row r="66" spans="2:17" ht="18" customHeight="1" x14ac:dyDescent="0.3">
      <c r="B66" s="45">
        <v>59</v>
      </c>
      <c r="C66" s="46">
        <v>45016</v>
      </c>
      <c r="D66" s="47"/>
      <c r="E66" s="47"/>
      <c r="F66" s="47" t="s">
        <v>225</v>
      </c>
      <c r="G66" s="54"/>
      <c r="H66" s="50">
        <f>C67</f>
        <v>45016</v>
      </c>
      <c r="I66" s="49"/>
      <c r="J66" s="49"/>
      <c r="K66" s="49" t="s">
        <v>230</v>
      </c>
      <c r="L66" s="98" t="s">
        <v>231</v>
      </c>
      <c r="M66" s="98" t="s">
        <v>89</v>
      </c>
      <c r="N66" s="42"/>
      <c r="O66" s="42">
        <v>15250000</v>
      </c>
      <c r="P66" s="67" t="str">
        <f>VLOOKUP(L66,BDMTK!$B$5:$C$112,2,0)</f>
        <v>Chi phí nhân viên quản lý PX</v>
      </c>
      <c r="Q66" s="67" t="str">
        <f>VLOOKUP(M66,BDMTK!$B$5:$C$112,2,0)</f>
        <v>Phải trả Công nhân viên_Lương</v>
      </c>
    </row>
    <row r="67" spans="2:17" ht="18" customHeight="1" x14ac:dyDescent="0.3">
      <c r="B67" s="45">
        <v>60</v>
      </c>
      <c r="C67" s="46">
        <v>45016</v>
      </c>
      <c r="D67" s="47"/>
      <c r="E67" s="47"/>
      <c r="F67" s="47" t="s">
        <v>225</v>
      </c>
      <c r="G67" s="54"/>
      <c r="H67" s="50">
        <f>C68</f>
        <v>45016</v>
      </c>
      <c r="I67" s="49"/>
      <c r="J67" s="49"/>
      <c r="K67" s="49" t="s">
        <v>232</v>
      </c>
      <c r="L67" s="98" t="s">
        <v>35</v>
      </c>
      <c r="M67" s="98" t="s">
        <v>89</v>
      </c>
      <c r="N67" s="42"/>
      <c r="O67" s="42">
        <v>42800000</v>
      </c>
      <c r="P67" s="67" t="str">
        <f>VLOOKUP(L67,BDMTK!$B$5:$C$112,2,0)</f>
        <v>Chi phí nhân viên</v>
      </c>
      <c r="Q67" s="67" t="str">
        <f>VLOOKUP(M67,BDMTK!$B$5:$C$112,2,0)</f>
        <v>Phải trả Công nhân viên_Lương</v>
      </c>
    </row>
    <row r="68" spans="2:17" ht="18" customHeight="1" x14ac:dyDescent="0.3">
      <c r="B68" s="45">
        <v>61</v>
      </c>
      <c r="C68" s="46">
        <v>45016</v>
      </c>
      <c r="D68" s="47"/>
      <c r="E68" s="47"/>
      <c r="F68" s="47" t="s">
        <v>225</v>
      </c>
      <c r="G68" s="54"/>
      <c r="H68" s="50">
        <f t="shared" si="0"/>
        <v>45016</v>
      </c>
      <c r="I68" s="49"/>
      <c r="J68" s="49"/>
      <c r="K68" s="49" t="s">
        <v>233</v>
      </c>
      <c r="L68" s="98" t="s">
        <v>36</v>
      </c>
      <c r="M68" s="98" t="s">
        <v>89</v>
      </c>
      <c r="N68" s="42"/>
      <c r="O68" s="42">
        <v>55500000</v>
      </c>
      <c r="P68" s="67" t="str">
        <f>VLOOKUP(L68,BDMTK!$B$5:$C$112,2,0)</f>
        <v>Chi phí nhân viên quản lý</v>
      </c>
      <c r="Q68" s="67" t="str">
        <f>VLOOKUP(M68,BDMTK!$B$5:$C$112,2,0)</f>
        <v>Phải trả Công nhân viên_Lương</v>
      </c>
    </row>
    <row r="69" spans="2:17" ht="18" customHeight="1" x14ac:dyDescent="0.3">
      <c r="B69" s="45">
        <v>62</v>
      </c>
      <c r="C69" s="46">
        <v>45016</v>
      </c>
      <c r="D69" s="47"/>
      <c r="E69" s="47"/>
      <c r="F69" s="47" t="s">
        <v>234</v>
      </c>
      <c r="G69" s="54"/>
      <c r="H69" s="50">
        <f t="shared" si="0"/>
        <v>45016</v>
      </c>
      <c r="I69" s="49"/>
      <c r="J69" s="49"/>
      <c r="K69" s="49" t="s">
        <v>235</v>
      </c>
      <c r="L69" s="98" t="s">
        <v>89</v>
      </c>
      <c r="M69" s="98" t="s">
        <v>236</v>
      </c>
      <c r="N69" s="42"/>
      <c r="O69" s="42">
        <v>53450250</v>
      </c>
      <c r="P69" s="67" t="str">
        <f>VLOOKUP(L69,BDMTK!$B$5:$C$112,2,0)</f>
        <v>Phải trả Công nhân viên_Lương</v>
      </c>
      <c r="Q69" s="67" t="str">
        <f>VLOOKUP(M69,BDMTK!$B$5:$C$112,2,0)</f>
        <v>BHXH, BHYT, BHTN, KPCĐ</v>
      </c>
    </row>
    <row r="70" spans="2:17" ht="18" customHeight="1" x14ac:dyDescent="0.3">
      <c r="B70" s="45">
        <v>63</v>
      </c>
      <c r="C70" s="46">
        <v>45016</v>
      </c>
      <c r="D70" s="47"/>
      <c r="E70" s="47"/>
      <c r="F70" s="47" t="s">
        <v>234</v>
      </c>
      <c r="G70" s="54"/>
      <c r="H70" s="50">
        <f t="shared" si="0"/>
        <v>45016</v>
      </c>
      <c r="I70" s="49"/>
      <c r="J70" s="49"/>
      <c r="K70" s="49" t="s">
        <v>237</v>
      </c>
      <c r="L70" s="98" t="s">
        <v>227</v>
      </c>
      <c r="M70" s="98" t="s">
        <v>236</v>
      </c>
      <c r="N70" s="42"/>
      <c r="O70" s="42">
        <v>41242500</v>
      </c>
      <c r="P70" s="67" t="str">
        <f>VLOOKUP(L70,BDMTK!$B$5:$C$112,2,0)</f>
        <v>Chi phí nhân công trực tiếp_PX1</v>
      </c>
      <c r="Q70" s="67" t="str">
        <f>VLOOKUP(M70,BDMTK!$B$5:$C$112,2,0)</f>
        <v>BHXH, BHYT, BHTN, KPCĐ</v>
      </c>
    </row>
    <row r="71" spans="2:17" ht="18" customHeight="1" x14ac:dyDescent="0.3">
      <c r="B71" s="45">
        <v>64</v>
      </c>
      <c r="C71" s="46">
        <v>45016</v>
      </c>
      <c r="D71" s="47"/>
      <c r="E71" s="47"/>
      <c r="F71" s="47" t="s">
        <v>234</v>
      </c>
      <c r="G71" s="54"/>
      <c r="H71" s="50">
        <f t="shared" si="0"/>
        <v>45016</v>
      </c>
      <c r="I71" s="49"/>
      <c r="J71" s="49"/>
      <c r="K71" s="49" t="s">
        <v>237</v>
      </c>
      <c r="L71" s="98" t="s">
        <v>229</v>
      </c>
      <c r="M71" s="98" t="s">
        <v>236</v>
      </c>
      <c r="N71" s="42"/>
      <c r="O71" s="42">
        <v>51700000</v>
      </c>
      <c r="P71" s="67" t="str">
        <f>VLOOKUP(L71,BDMTK!$B$5:$C$112,2,0)</f>
        <v>Chi phí nhân công trực tiếp_PX2</v>
      </c>
      <c r="Q71" s="67" t="str">
        <f>VLOOKUP(M71,BDMTK!$B$5:$C$112,2,0)</f>
        <v>BHXH, BHYT, BHTN, KPCĐ</v>
      </c>
    </row>
    <row r="72" spans="2:17" ht="18" customHeight="1" x14ac:dyDescent="0.3">
      <c r="B72" s="45">
        <v>65</v>
      </c>
      <c r="C72" s="46">
        <v>45016</v>
      </c>
      <c r="D72" s="47"/>
      <c r="E72" s="47"/>
      <c r="F72" s="47" t="s">
        <v>234</v>
      </c>
      <c r="G72" s="54"/>
      <c r="H72" s="50">
        <f t="shared" si="0"/>
        <v>45016</v>
      </c>
      <c r="I72" s="49"/>
      <c r="J72" s="49"/>
      <c r="K72" s="49" t="s">
        <v>237</v>
      </c>
      <c r="L72" s="98" t="s">
        <v>231</v>
      </c>
      <c r="M72" s="98" t="s">
        <v>236</v>
      </c>
      <c r="N72" s="42"/>
      <c r="O72" s="42">
        <v>3583750</v>
      </c>
      <c r="P72" s="67" t="str">
        <f>VLOOKUP(L72,BDMTK!$B$5:$C$112,2,0)</f>
        <v>Chi phí nhân viên quản lý PX</v>
      </c>
      <c r="Q72" s="67" t="str">
        <f>VLOOKUP(M72,BDMTK!$B$5:$C$112,2,0)</f>
        <v>BHXH, BHYT, BHTN, KPCĐ</v>
      </c>
    </row>
    <row r="73" spans="2:17" ht="18" customHeight="1" x14ac:dyDescent="0.3">
      <c r="B73" s="45">
        <v>66</v>
      </c>
      <c r="C73" s="46">
        <v>45016</v>
      </c>
      <c r="D73" s="47"/>
      <c r="E73" s="47"/>
      <c r="F73" s="47" t="s">
        <v>234</v>
      </c>
      <c r="G73" s="54"/>
      <c r="H73" s="50">
        <f t="shared" ref="H73:H129" si="1">C73</f>
        <v>45016</v>
      </c>
      <c r="I73" s="49"/>
      <c r="J73" s="49"/>
      <c r="K73" s="49" t="s">
        <v>237</v>
      </c>
      <c r="L73" s="98" t="s">
        <v>35</v>
      </c>
      <c r="M73" s="98" t="s">
        <v>236</v>
      </c>
      <c r="N73" s="42"/>
      <c r="O73" s="42">
        <v>10058000</v>
      </c>
      <c r="P73" s="67" t="str">
        <f>VLOOKUP(L73,BDMTK!$B$5:$C$112,2,0)</f>
        <v>Chi phí nhân viên</v>
      </c>
      <c r="Q73" s="67" t="str">
        <f>VLOOKUP(M73,BDMTK!$B$5:$C$112,2,0)</f>
        <v>BHXH, BHYT, BHTN, KPCĐ</v>
      </c>
    </row>
    <row r="74" spans="2:17" ht="18" customHeight="1" x14ac:dyDescent="0.3">
      <c r="B74" s="45">
        <v>67</v>
      </c>
      <c r="C74" s="46">
        <v>45016</v>
      </c>
      <c r="D74" s="47"/>
      <c r="E74" s="47"/>
      <c r="F74" s="47" t="s">
        <v>234</v>
      </c>
      <c r="G74" s="54"/>
      <c r="H74" s="50">
        <f t="shared" si="1"/>
        <v>45016</v>
      </c>
      <c r="I74" s="49"/>
      <c r="J74" s="49"/>
      <c r="K74" s="49" t="s">
        <v>237</v>
      </c>
      <c r="L74" s="98" t="s">
        <v>36</v>
      </c>
      <c r="M74" s="98" t="s">
        <v>236</v>
      </c>
      <c r="N74" s="42"/>
      <c r="O74" s="42">
        <v>13042500</v>
      </c>
      <c r="P74" s="67" t="str">
        <f>VLOOKUP(L74,BDMTK!$B$5:$C$112,2,0)</f>
        <v>Chi phí nhân viên quản lý</v>
      </c>
      <c r="Q74" s="67" t="str">
        <f>VLOOKUP(M74,BDMTK!$B$5:$C$112,2,0)</f>
        <v>BHXH, BHYT, BHTN, KPCĐ</v>
      </c>
    </row>
    <row r="75" spans="2:17" ht="52.8" x14ac:dyDescent="0.3">
      <c r="B75" s="45">
        <v>68</v>
      </c>
      <c r="C75" s="46">
        <v>44993</v>
      </c>
      <c r="D75" s="47"/>
      <c r="E75" s="47" t="s">
        <v>238</v>
      </c>
      <c r="F75" s="47"/>
      <c r="G75" s="54"/>
      <c r="H75" s="50">
        <f t="shared" si="1"/>
        <v>44993</v>
      </c>
      <c r="I75" s="49" t="s">
        <v>239</v>
      </c>
      <c r="J75" s="52" t="s">
        <v>240</v>
      </c>
      <c r="K75" s="49" t="s">
        <v>241</v>
      </c>
      <c r="L75" s="99" t="s">
        <v>27</v>
      </c>
      <c r="M75" s="98" t="s">
        <v>210</v>
      </c>
      <c r="N75" s="42">
        <v>250</v>
      </c>
      <c r="O75" s="42">
        <v>30000000</v>
      </c>
      <c r="P75" s="67" t="str">
        <f>VLOOKUP(L75,BDMTK!$B$5:$C$112,2,0)</f>
        <v>Giá vốn hàng bán</v>
      </c>
      <c r="Q75" s="67" t="str">
        <f>VLOOKUP(M75,BDMTK!$B$5:$C$112,2,0)</f>
        <v>Áo sơ mi nam</v>
      </c>
    </row>
    <row r="76" spans="2:17" ht="52.8" x14ac:dyDescent="0.3">
      <c r="B76" s="45">
        <v>69</v>
      </c>
      <c r="C76" s="46">
        <v>44993</v>
      </c>
      <c r="D76" s="47"/>
      <c r="E76" s="47" t="s">
        <v>238</v>
      </c>
      <c r="F76" s="47"/>
      <c r="G76" s="54"/>
      <c r="H76" s="50">
        <f>C76</f>
        <v>44993</v>
      </c>
      <c r="I76" s="49" t="s">
        <v>239</v>
      </c>
      <c r="J76" s="52" t="s">
        <v>240</v>
      </c>
      <c r="K76" s="49" t="s">
        <v>242</v>
      </c>
      <c r="L76" s="99" t="s">
        <v>27</v>
      </c>
      <c r="M76" s="98" t="s">
        <v>200</v>
      </c>
      <c r="N76" s="42">
        <v>400</v>
      </c>
      <c r="O76" s="42">
        <v>68000000</v>
      </c>
      <c r="P76" s="67" t="str">
        <f>VLOOKUP(L76,BDMTK!$B$5:$C$112,2,0)</f>
        <v>Giá vốn hàng bán</v>
      </c>
      <c r="Q76" s="67" t="str">
        <f>VLOOKUP(M76,BDMTK!$B$5:$C$112,2,0)</f>
        <v>Quần tây nam</v>
      </c>
    </row>
    <row r="77" spans="2:17" ht="45" customHeight="1" x14ac:dyDescent="0.3">
      <c r="B77" s="45">
        <v>70</v>
      </c>
      <c r="C77" s="46">
        <v>44993</v>
      </c>
      <c r="D77" s="47"/>
      <c r="E77" s="47"/>
      <c r="F77" s="47" t="s">
        <v>243</v>
      </c>
      <c r="G77" s="54" t="s">
        <v>244</v>
      </c>
      <c r="H77" s="50">
        <f t="shared" si="1"/>
        <v>44993</v>
      </c>
      <c r="I77" s="49" t="s">
        <v>239</v>
      </c>
      <c r="J77" s="52" t="s">
        <v>240</v>
      </c>
      <c r="K77" s="49" t="s">
        <v>245</v>
      </c>
      <c r="L77" s="98" t="s">
        <v>246</v>
      </c>
      <c r="M77" s="98" t="s">
        <v>4</v>
      </c>
      <c r="N77" s="42"/>
      <c r="O77" s="42">
        <f>250*220000+400*260000</f>
        <v>159000000</v>
      </c>
      <c r="P77" s="67" t="str">
        <f>VLOOKUP(L77,BDMTK!$B$5:$C$112,2,0)</f>
        <v>Phải thu ngắn hạn_Cty TNHH Ngọc Lan</v>
      </c>
      <c r="Q77" s="67" t="str">
        <f>VLOOKUP(M77,BDMTK!$B$5:$C$112,2,0)</f>
        <v>Doanh thu bán các thành phẩm</v>
      </c>
    </row>
    <row r="78" spans="2:17" ht="52.8" x14ac:dyDescent="0.3">
      <c r="B78" s="45">
        <v>71</v>
      </c>
      <c r="C78" s="46">
        <v>44993</v>
      </c>
      <c r="D78" s="47"/>
      <c r="E78" s="47"/>
      <c r="F78" s="47" t="s">
        <v>243</v>
      </c>
      <c r="G78" s="54" t="s">
        <v>244</v>
      </c>
      <c r="H78" s="50">
        <f>C78</f>
        <v>44993</v>
      </c>
      <c r="I78" s="49" t="s">
        <v>239</v>
      </c>
      <c r="J78" s="52" t="s">
        <v>240</v>
      </c>
      <c r="K78" s="49" t="s">
        <v>247</v>
      </c>
      <c r="L78" s="98" t="s">
        <v>246</v>
      </c>
      <c r="M78" s="98" t="s">
        <v>248</v>
      </c>
      <c r="N78" s="42"/>
      <c r="O78" s="42">
        <v>13150000</v>
      </c>
      <c r="P78" s="67" t="str">
        <f>VLOOKUP(L78,BDMTK!$B$5:$C$112,2,0)</f>
        <v>Phải thu ngắn hạn_Cty TNHH Ngọc Lan</v>
      </c>
      <c r="Q78" s="67" t="str">
        <f>VLOOKUP(M78,BDMTK!$B$5:$C$112,2,0)</f>
        <v>Thuế GTGT phải nộp</v>
      </c>
    </row>
    <row r="79" spans="2:17" ht="45" customHeight="1" x14ac:dyDescent="0.3">
      <c r="B79" s="45">
        <v>72</v>
      </c>
      <c r="C79" s="46">
        <v>45003</v>
      </c>
      <c r="D79" s="47"/>
      <c r="E79" s="47" t="s">
        <v>249</v>
      </c>
      <c r="F79" s="47"/>
      <c r="G79" s="54"/>
      <c r="H79" s="50">
        <f>C79</f>
        <v>45003</v>
      </c>
      <c r="I79" s="49" t="s">
        <v>132</v>
      </c>
      <c r="J79" s="51" t="s">
        <v>81</v>
      </c>
      <c r="K79" s="49" t="s">
        <v>241</v>
      </c>
      <c r="L79" s="99" t="s">
        <v>27</v>
      </c>
      <c r="M79" s="98" t="s">
        <v>210</v>
      </c>
      <c r="N79" s="42">
        <v>700</v>
      </c>
      <c r="O79" s="42">
        <v>84000000</v>
      </c>
      <c r="P79" s="67" t="str">
        <f>VLOOKUP(L79,BDMTK!$B$5:$C$112,2,0)</f>
        <v>Giá vốn hàng bán</v>
      </c>
      <c r="Q79" s="67" t="str">
        <f>VLOOKUP(M79,BDMTK!$B$5:$C$112,2,0)</f>
        <v>Áo sơ mi nam</v>
      </c>
    </row>
    <row r="80" spans="2:17" ht="45" customHeight="1" x14ac:dyDescent="0.3">
      <c r="B80" s="45">
        <v>73</v>
      </c>
      <c r="C80" s="46">
        <v>45003</v>
      </c>
      <c r="D80" s="47"/>
      <c r="E80" s="47" t="s">
        <v>249</v>
      </c>
      <c r="F80" s="47"/>
      <c r="G80" s="54"/>
      <c r="H80" s="50">
        <f>C80</f>
        <v>45003</v>
      </c>
      <c r="I80" s="49" t="s">
        <v>132</v>
      </c>
      <c r="J80" s="51" t="s">
        <v>81</v>
      </c>
      <c r="K80" s="49" t="s">
        <v>242</v>
      </c>
      <c r="L80" s="99" t="s">
        <v>27</v>
      </c>
      <c r="M80" s="98" t="s">
        <v>200</v>
      </c>
      <c r="N80" s="42">
        <v>700</v>
      </c>
      <c r="O80" s="42">
        <v>119000000</v>
      </c>
      <c r="P80" s="67" t="str">
        <f>VLOOKUP(L80,BDMTK!$B$5:$C$112,2,0)</f>
        <v>Giá vốn hàng bán</v>
      </c>
      <c r="Q80" s="67" t="str">
        <f>VLOOKUP(M80,BDMTK!$B$5:$C$112,2,0)</f>
        <v>Quần tây nam</v>
      </c>
    </row>
    <row r="81" spans="2:17" ht="45" customHeight="1" x14ac:dyDescent="0.3">
      <c r="B81" s="45">
        <v>74</v>
      </c>
      <c r="C81" s="46">
        <v>45003</v>
      </c>
      <c r="D81" s="47"/>
      <c r="E81" s="47"/>
      <c r="F81" s="47" t="s">
        <v>250</v>
      </c>
      <c r="G81" s="54" t="s">
        <v>251</v>
      </c>
      <c r="H81" s="50">
        <f>C81</f>
        <v>45003</v>
      </c>
      <c r="I81" s="49" t="s">
        <v>132</v>
      </c>
      <c r="J81" s="51" t="s">
        <v>81</v>
      </c>
      <c r="K81" s="49" t="s">
        <v>245</v>
      </c>
      <c r="L81" s="98" t="s">
        <v>83</v>
      </c>
      <c r="M81" s="98" t="s">
        <v>4</v>
      </c>
      <c r="N81" s="42"/>
      <c r="O81" s="42">
        <f>700*220000+700*260000</f>
        <v>336000000</v>
      </c>
      <c r="P81" s="67" t="str">
        <f>VLOOKUP(L81,BDMTK!$B$5:$C$112,2,0)</f>
        <v>Phải thu ngắn hạn_DNTN Thương Mại Thế Lâm</v>
      </c>
      <c r="Q81" s="67" t="str">
        <f>VLOOKUP(M81,BDMTK!$B$5:$C$112,2,0)</f>
        <v>Doanh thu bán các thành phẩm</v>
      </c>
    </row>
    <row r="82" spans="2:17" ht="45" customHeight="1" x14ac:dyDescent="0.3">
      <c r="B82" s="45">
        <v>75</v>
      </c>
      <c r="C82" s="46">
        <v>45003</v>
      </c>
      <c r="D82" s="47"/>
      <c r="E82" s="47"/>
      <c r="F82" s="47" t="s">
        <v>250</v>
      </c>
      <c r="G82" s="54" t="s">
        <v>251</v>
      </c>
      <c r="H82" s="50">
        <f>C82</f>
        <v>45003</v>
      </c>
      <c r="I82" s="49" t="s">
        <v>132</v>
      </c>
      <c r="J82" s="51" t="s">
        <v>81</v>
      </c>
      <c r="K82" s="49" t="s">
        <v>252</v>
      </c>
      <c r="L82" s="98" t="s">
        <v>83</v>
      </c>
      <c r="M82" s="98" t="s">
        <v>248</v>
      </c>
      <c r="N82" s="42"/>
      <c r="O82" s="42">
        <v>28000000</v>
      </c>
      <c r="P82" s="67" t="str">
        <f>VLOOKUP(L82,BDMTK!$B$5:$C$112,2,0)</f>
        <v>Phải thu ngắn hạn_DNTN Thương Mại Thế Lâm</v>
      </c>
      <c r="Q82" s="67" t="str">
        <f>VLOOKUP(M82,BDMTK!$B$5:$C$112,2,0)</f>
        <v>Thuế GTGT phải nộp</v>
      </c>
    </row>
    <row r="83" spans="2:17" ht="81" customHeight="1" x14ac:dyDescent="0.3">
      <c r="B83" s="45">
        <v>76</v>
      </c>
      <c r="C83" s="46">
        <v>45003</v>
      </c>
      <c r="D83" s="47"/>
      <c r="E83" s="47"/>
      <c r="F83" s="47" t="s">
        <v>250</v>
      </c>
      <c r="G83" s="54" t="s">
        <v>251</v>
      </c>
      <c r="H83" s="50">
        <f t="shared" si="1"/>
        <v>45003</v>
      </c>
      <c r="I83" s="49" t="s">
        <v>122</v>
      </c>
      <c r="J83" s="51" t="s">
        <v>123</v>
      </c>
      <c r="K83" s="49" t="s">
        <v>253</v>
      </c>
      <c r="L83" s="98" t="s">
        <v>62</v>
      </c>
      <c r="M83" s="98" t="s">
        <v>125</v>
      </c>
      <c r="N83" s="42"/>
      <c r="O83" s="42">
        <v>5000000</v>
      </c>
      <c r="P83" s="67" t="str">
        <f>VLOOKUP(L83,BDMTK!$B$5:$C$112,2,0)</f>
        <v>Chi phí dịch vụ mua ngoài</v>
      </c>
      <c r="Q83" s="67" t="str">
        <f>VLOOKUP(M83,BDMTK!$B$5:$C$112,2,0)</f>
        <v>Phải trả người bán NH_DNTN Việt Hoa</v>
      </c>
    </row>
    <row r="84" spans="2:17" ht="63.6" customHeight="1" x14ac:dyDescent="0.3">
      <c r="B84" s="45">
        <v>77</v>
      </c>
      <c r="C84" s="46">
        <v>45003</v>
      </c>
      <c r="D84" s="47"/>
      <c r="E84" s="47"/>
      <c r="F84" s="47" t="s">
        <v>250</v>
      </c>
      <c r="G84" s="54" t="s">
        <v>251</v>
      </c>
      <c r="H84" s="50">
        <f t="shared" si="1"/>
        <v>45003</v>
      </c>
      <c r="I84" s="49" t="s">
        <v>122</v>
      </c>
      <c r="J84" s="51" t="s">
        <v>123</v>
      </c>
      <c r="K84" s="49" t="s">
        <v>254</v>
      </c>
      <c r="L84" s="98" t="s">
        <v>20</v>
      </c>
      <c r="M84" s="98" t="s">
        <v>125</v>
      </c>
      <c r="N84" s="42"/>
      <c r="O84" s="42">
        <v>500000</v>
      </c>
      <c r="P84" s="67" t="str">
        <f>VLOOKUP(L84,BDMTK!$B$5:$C$112,2,0)</f>
        <v>Thuế GTGT được khấu trừ HHDV</v>
      </c>
      <c r="Q84" s="67" t="str">
        <f>VLOOKUP(M84,BDMTK!$B$5:$C$112,2,0)</f>
        <v>Phải trả người bán NH_DNTN Việt Hoa</v>
      </c>
    </row>
    <row r="85" spans="2:17" ht="18" customHeight="1" x14ac:dyDescent="0.3">
      <c r="B85" s="45">
        <v>78</v>
      </c>
      <c r="C85" s="46">
        <v>45010</v>
      </c>
      <c r="D85" s="47"/>
      <c r="E85" s="47" t="s">
        <v>255</v>
      </c>
      <c r="F85" s="47"/>
      <c r="G85" s="54"/>
      <c r="H85" s="50">
        <f t="shared" si="1"/>
        <v>45010</v>
      </c>
      <c r="I85" s="49"/>
      <c r="J85" s="49"/>
      <c r="K85" s="49" t="s">
        <v>241</v>
      </c>
      <c r="L85" s="99" t="s">
        <v>27</v>
      </c>
      <c r="M85" s="98" t="s">
        <v>210</v>
      </c>
      <c r="N85" s="42">
        <v>50</v>
      </c>
      <c r="O85" s="42">
        <v>6000000</v>
      </c>
      <c r="P85" s="67" t="str">
        <f>VLOOKUP(L85,BDMTK!$B$5:$C$112,2,0)</f>
        <v>Giá vốn hàng bán</v>
      </c>
      <c r="Q85" s="67" t="str">
        <f>VLOOKUP(M85,BDMTK!$B$5:$C$112,2,0)</f>
        <v>Áo sơ mi nam</v>
      </c>
    </row>
    <row r="86" spans="2:17" ht="18" customHeight="1" x14ac:dyDescent="0.3">
      <c r="B86" s="45">
        <v>79</v>
      </c>
      <c r="C86" s="46">
        <v>45010</v>
      </c>
      <c r="D86" s="47"/>
      <c r="E86" s="47" t="s">
        <v>255</v>
      </c>
      <c r="F86" s="47"/>
      <c r="G86" s="54"/>
      <c r="H86" s="50">
        <f t="shared" si="1"/>
        <v>45010</v>
      </c>
      <c r="I86" s="49"/>
      <c r="J86" s="49"/>
      <c r="K86" s="49" t="s">
        <v>242</v>
      </c>
      <c r="L86" s="99" t="s">
        <v>27</v>
      </c>
      <c r="M86" s="98" t="s">
        <v>200</v>
      </c>
      <c r="N86" s="42">
        <v>40</v>
      </c>
      <c r="O86" s="42">
        <v>6800000</v>
      </c>
      <c r="P86" s="67" t="str">
        <f>VLOOKUP(L86,BDMTK!$B$5:$C$112,2,0)</f>
        <v>Giá vốn hàng bán</v>
      </c>
      <c r="Q86" s="67" t="str">
        <f>VLOOKUP(M86,BDMTK!$B$5:$C$112,2,0)</f>
        <v>Quần tây nam</v>
      </c>
    </row>
    <row r="87" spans="2:17" ht="18" customHeight="1" x14ac:dyDescent="0.3">
      <c r="B87" s="45">
        <v>80</v>
      </c>
      <c r="C87" s="46">
        <v>45010</v>
      </c>
      <c r="D87" s="47" t="s">
        <v>256</v>
      </c>
      <c r="E87" s="47"/>
      <c r="F87" s="58"/>
      <c r="G87" s="54" t="s">
        <v>257</v>
      </c>
      <c r="H87" s="50">
        <f t="shared" si="1"/>
        <v>45010</v>
      </c>
      <c r="I87" s="49"/>
      <c r="J87" s="49"/>
      <c r="K87" s="49" t="s">
        <v>245</v>
      </c>
      <c r="L87" s="98" t="s">
        <v>17</v>
      </c>
      <c r="M87" s="98" t="s">
        <v>4</v>
      </c>
      <c r="N87" s="42"/>
      <c r="O87" s="42">
        <v>20600000</v>
      </c>
      <c r="P87" s="67" t="str">
        <f>VLOOKUP(L87,BDMTK!$B$5:$C$112,2,0)</f>
        <v>Tiền Việt Nam</v>
      </c>
      <c r="Q87" s="67" t="str">
        <f>VLOOKUP(M87,BDMTK!$B$5:$C$112,2,0)</f>
        <v>Doanh thu bán các thành phẩm</v>
      </c>
    </row>
    <row r="88" spans="2:17" ht="18" customHeight="1" x14ac:dyDescent="0.3">
      <c r="B88" s="45">
        <v>81</v>
      </c>
      <c r="C88" s="46">
        <v>45010</v>
      </c>
      <c r="D88" s="47" t="s">
        <v>258</v>
      </c>
      <c r="E88" s="47"/>
      <c r="F88" s="58"/>
      <c r="G88" s="54" t="s">
        <v>257</v>
      </c>
      <c r="H88" s="50">
        <f t="shared" si="1"/>
        <v>45010</v>
      </c>
      <c r="I88" s="49"/>
      <c r="J88" s="49"/>
      <c r="K88" s="49" t="s">
        <v>259</v>
      </c>
      <c r="L88" s="98" t="s">
        <v>17</v>
      </c>
      <c r="M88" s="100" t="s">
        <v>248</v>
      </c>
      <c r="N88" s="42"/>
      <c r="O88" s="42">
        <v>2060000</v>
      </c>
      <c r="P88" s="67" t="str">
        <f>VLOOKUP(L88,BDMTK!$B$5:$C$112,2,0)</f>
        <v>Tiền Việt Nam</v>
      </c>
      <c r="Q88" s="67" t="str">
        <f>VLOOKUP(M88,BDMTK!$B$5:$C$112,2,0)</f>
        <v>Thuế GTGT phải nộp</v>
      </c>
    </row>
    <row r="89" spans="2:17" ht="45" customHeight="1" x14ac:dyDescent="0.3">
      <c r="B89" s="45">
        <v>82</v>
      </c>
      <c r="C89" s="46">
        <v>45014</v>
      </c>
      <c r="D89" s="48"/>
      <c r="E89" s="47" t="s">
        <v>260</v>
      </c>
      <c r="F89" s="47"/>
      <c r="G89" s="54"/>
      <c r="H89" s="50">
        <f t="shared" si="1"/>
        <v>45014</v>
      </c>
      <c r="I89" s="49" t="s">
        <v>128</v>
      </c>
      <c r="J89" s="51" t="s">
        <v>129</v>
      </c>
      <c r="K89" s="49" t="s">
        <v>241</v>
      </c>
      <c r="L89" s="99" t="s">
        <v>27</v>
      </c>
      <c r="M89" s="98" t="s">
        <v>210</v>
      </c>
      <c r="N89" s="42">
        <v>200</v>
      </c>
      <c r="O89" s="42">
        <v>24000000</v>
      </c>
      <c r="P89" s="67" t="str">
        <f>VLOOKUP(L89,BDMTK!$B$5:$C$112,2,0)</f>
        <v>Giá vốn hàng bán</v>
      </c>
      <c r="Q89" s="67" t="str">
        <f>VLOOKUP(M89,BDMTK!$B$5:$C$112,2,0)</f>
        <v>Áo sơ mi nam</v>
      </c>
    </row>
    <row r="90" spans="2:17" ht="45" customHeight="1" x14ac:dyDescent="0.3">
      <c r="B90" s="45">
        <v>83</v>
      </c>
      <c r="C90" s="46">
        <v>45014</v>
      </c>
      <c r="D90" s="48"/>
      <c r="E90" s="47" t="s">
        <v>260</v>
      </c>
      <c r="F90" s="47"/>
      <c r="G90" s="54"/>
      <c r="H90" s="50">
        <f t="shared" si="1"/>
        <v>45014</v>
      </c>
      <c r="I90" s="49" t="s">
        <v>128</v>
      </c>
      <c r="J90" s="51" t="s">
        <v>129</v>
      </c>
      <c r="K90" s="49" t="s">
        <v>242</v>
      </c>
      <c r="L90" s="99" t="s">
        <v>27</v>
      </c>
      <c r="M90" s="98" t="s">
        <v>200</v>
      </c>
      <c r="N90" s="42">
        <v>200</v>
      </c>
      <c r="O90" s="42">
        <v>34000000</v>
      </c>
      <c r="P90" s="67" t="str">
        <f>VLOOKUP(L90,BDMTK!$B$5:$C$112,2,0)</f>
        <v>Giá vốn hàng bán</v>
      </c>
      <c r="Q90" s="67" t="str">
        <f>VLOOKUP(M90,BDMTK!$B$5:$C$112,2,0)</f>
        <v>Quần tây nam</v>
      </c>
    </row>
    <row r="91" spans="2:17" ht="45" customHeight="1" x14ac:dyDescent="0.3">
      <c r="B91" s="45">
        <v>84</v>
      </c>
      <c r="C91" s="46">
        <v>45014</v>
      </c>
      <c r="D91" s="47"/>
      <c r="E91" s="48"/>
      <c r="F91" s="47" t="s">
        <v>261</v>
      </c>
      <c r="G91" s="54" t="s">
        <v>262</v>
      </c>
      <c r="H91" s="50">
        <f t="shared" si="1"/>
        <v>45014</v>
      </c>
      <c r="I91" s="49" t="s">
        <v>128</v>
      </c>
      <c r="J91" s="51" t="s">
        <v>129</v>
      </c>
      <c r="K91" s="49" t="s">
        <v>245</v>
      </c>
      <c r="L91" s="98" t="s">
        <v>131</v>
      </c>
      <c r="M91" s="98" t="s">
        <v>4</v>
      </c>
      <c r="N91" s="42"/>
      <c r="O91" s="42">
        <f>200*220000+200*260000</f>
        <v>96000000</v>
      </c>
      <c r="P91" s="67" t="str">
        <f>VLOOKUP(L91,BDMTK!$B$5:$C$112,2,0)</f>
        <v>Phải thu ngắn hạn_DNTN Thương Mại Tú Tú</v>
      </c>
      <c r="Q91" s="67" t="str">
        <f>VLOOKUP(M91,BDMTK!$B$5:$C$112,2,0)</f>
        <v>Doanh thu bán các thành phẩm</v>
      </c>
    </row>
    <row r="92" spans="2:17" ht="45" customHeight="1" x14ac:dyDescent="0.3">
      <c r="B92" s="45">
        <v>85</v>
      </c>
      <c r="C92" s="46">
        <v>45014</v>
      </c>
      <c r="D92" s="47"/>
      <c r="E92" s="48"/>
      <c r="F92" s="47" t="s">
        <v>261</v>
      </c>
      <c r="G92" s="54" t="s">
        <v>262</v>
      </c>
      <c r="H92" s="50">
        <f t="shared" si="1"/>
        <v>45014</v>
      </c>
      <c r="I92" s="49" t="s">
        <v>128</v>
      </c>
      <c r="J92" s="51" t="s">
        <v>129</v>
      </c>
      <c r="K92" s="49" t="s">
        <v>263</v>
      </c>
      <c r="L92" s="100" t="s">
        <v>131</v>
      </c>
      <c r="M92" s="98" t="s">
        <v>248</v>
      </c>
      <c r="N92" s="42"/>
      <c r="O92" s="42">
        <v>8000000</v>
      </c>
      <c r="P92" s="67" t="str">
        <f>VLOOKUP(L92,BDMTK!$B$5:$C$112,2,0)</f>
        <v>Phải thu ngắn hạn_DNTN Thương Mại Tú Tú</v>
      </c>
      <c r="Q92" s="67" t="str">
        <f>VLOOKUP(M92,BDMTK!$B$5:$C$112,2,0)</f>
        <v>Thuế GTGT phải nộp</v>
      </c>
    </row>
    <row r="93" spans="2:17" ht="34.200000000000003" customHeight="1" x14ac:dyDescent="0.3">
      <c r="B93" s="121"/>
      <c r="C93" s="122">
        <v>45015</v>
      </c>
      <c r="D93" s="123" t="s">
        <v>512</v>
      </c>
      <c r="E93" s="124" t="s">
        <v>513</v>
      </c>
      <c r="F93" s="123"/>
      <c r="G93" s="125" t="s">
        <v>514</v>
      </c>
      <c r="H93" s="126">
        <f t="shared" si="1"/>
        <v>45015</v>
      </c>
      <c r="I93" s="127" t="s">
        <v>128</v>
      </c>
      <c r="J93" s="128" t="s">
        <v>129</v>
      </c>
      <c r="K93" s="127" t="s">
        <v>242</v>
      </c>
      <c r="L93" s="169" t="s">
        <v>27</v>
      </c>
      <c r="M93" s="170" t="s">
        <v>210</v>
      </c>
      <c r="N93" s="130">
        <v>80</v>
      </c>
      <c r="O93" s="130">
        <f>N93*120000</f>
        <v>9600000</v>
      </c>
      <c r="P93" s="67" t="str">
        <f>VLOOKUP(L93,BDMTK!$B$5:$C$112,2,0)</f>
        <v>Giá vốn hàng bán</v>
      </c>
      <c r="Q93" s="67" t="str">
        <f>VLOOKUP(M93,BDMTK!$B$5:$C$112,2,0)</f>
        <v>Áo sơ mi nam</v>
      </c>
    </row>
    <row r="94" spans="2:17" ht="25.2" customHeight="1" x14ac:dyDescent="0.3">
      <c r="B94" s="121"/>
      <c r="C94" s="122">
        <v>45015</v>
      </c>
      <c r="D94" s="123" t="s">
        <v>512</v>
      </c>
      <c r="E94" s="124" t="s">
        <v>513</v>
      </c>
      <c r="F94" s="123"/>
      <c r="G94" s="125" t="s">
        <v>514</v>
      </c>
      <c r="H94" s="126">
        <f t="shared" ref="H94:H95" si="2">C94</f>
        <v>45015</v>
      </c>
      <c r="I94" s="127" t="s">
        <v>128</v>
      </c>
      <c r="J94" s="128" t="s">
        <v>129</v>
      </c>
      <c r="K94" s="127" t="s">
        <v>245</v>
      </c>
      <c r="L94" s="170" t="s">
        <v>17</v>
      </c>
      <c r="M94" s="129" t="s">
        <v>4</v>
      </c>
      <c r="N94" s="130"/>
      <c r="O94" s="130">
        <f>80*220000</f>
        <v>17600000</v>
      </c>
      <c r="P94" s="67" t="str">
        <f>VLOOKUP(L94,BDMTK!$B$5:$C$112,2,0)</f>
        <v>Tiền Việt Nam</v>
      </c>
      <c r="Q94" s="67" t="str">
        <f>VLOOKUP(M94,BDMTK!$B$5:$C$112,2,0)</f>
        <v>Doanh thu bán các thành phẩm</v>
      </c>
    </row>
    <row r="95" spans="2:17" ht="36.6" customHeight="1" x14ac:dyDescent="0.3">
      <c r="B95" s="121"/>
      <c r="C95" s="122">
        <v>45015</v>
      </c>
      <c r="D95" s="123" t="s">
        <v>512</v>
      </c>
      <c r="E95" s="124" t="s">
        <v>513</v>
      </c>
      <c r="F95" s="123"/>
      <c r="G95" s="125" t="s">
        <v>514</v>
      </c>
      <c r="H95" s="126">
        <f t="shared" si="2"/>
        <v>45015</v>
      </c>
      <c r="I95" s="127" t="s">
        <v>128</v>
      </c>
      <c r="J95" s="128" t="s">
        <v>129</v>
      </c>
      <c r="K95" s="127" t="s">
        <v>515</v>
      </c>
      <c r="L95" s="170" t="s">
        <v>17</v>
      </c>
      <c r="M95" s="129" t="s">
        <v>248</v>
      </c>
      <c r="N95" s="130"/>
      <c r="O95" s="130">
        <v>1760000</v>
      </c>
      <c r="P95" s="67" t="str">
        <f>VLOOKUP(L95,BDMTK!$B$5:$C$112,2,0)</f>
        <v>Tiền Việt Nam</v>
      </c>
      <c r="Q95" s="67" t="str">
        <f>VLOOKUP(M95,BDMTK!$B$5:$C$112,2,0)</f>
        <v>Thuế GTGT phải nộp</v>
      </c>
    </row>
    <row r="96" spans="2:17" ht="18" customHeight="1" x14ac:dyDescent="0.25">
      <c r="B96" s="45">
        <v>86</v>
      </c>
      <c r="C96" s="46">
        <v>45016</v>
      </c>
      <c r="D96" s="47"/>
      <c r="E96" s="47"/>
      <c r="F96" s="47" t="s">
        <v>264</v>
      </c>
      <c r="G96" s="54"/>
      <c r="H96" s="50">
        <f t="shared" si="1"/>
        <v>45016</v>
      </c>
      <c r="I96" s="49"/>
      <c r="J96" s="49"/>
      <c r="K96" s="96" t="s">
        <v>265</v>
      </c>
      <c r="L96" s="100" t="s">
        <v>266</v>
      </c>
      <c r="M96" s="100" t="s">
        <v>163</v>
      </c>
      <c r="N96" s="42"/>
      <c r="O96" s="42">
        <v>583333.33333333337</v>
      </c>
      <c r="P96" s="67" t="str">
        <f>VLOOKUP(L96,BDMTK!$B$5:$C$112,2,0)</f>
        <v>Chi phí dụng cụ sản xuất quản lý PX</v>
      </c>
      <c r="Q96" s="67" t="str">
        <f>VLOOKUP(M96,BDMTK!$B$5:$C$112,2,0)</f>
        <v>Chi phí trả trước_Máy tính</v>
      </c>
    </row>
    <row r="97" spans="1:17" ht="18" customHeight="1" x14ac:dyDescent="0.25">
      <c r="B97" s="45">
        <v>87</v>
      </c>
      <c r="C97" s="46">
        <v>45016</v>
      </c>
      <c r="D97" s="47"/>
      <c r="E97" s="48"/>
      <c r="F97" s="47" t="s">
        <v>264</v>
      </c>
      <c r="G97" s="54"/>
      <c r="H97" s="50">
        <f t="shared" si="1"/>
        <v>45016</v>
      </c>
      <c r="I97" s="49"/>
      <c r="J97" s="49"/>
      <c r="K97" s="96" t="s">
        <v>267</v>
      </c>
      <c r="L97" s="100" t="s">
        <v>61</v>
      </c>
      <c r="M97" s="100" t="s">
        <v>163</v>
      </c>
      <c r="N97" s="42"/>
      <c r="O97" s="42">
        <v>1750000</v>
      </c>
      <c r="P97" s="67" t="str">
        <f>VLOOKUP(L97,BDMTK!$B$5:$C$112,2,0)</f>
        <v>Chi phí đồ dùng</v>
      </c>
      <c r="Q97" s="67" t="str">
        <f>VLOOKUP(M97,BDMTK!$B$5:$C$112,2,0)</f>
        <v>Chi phí trả trước_Máy tính</v>
      </c>
    </row>
    <row r="98" spans="1:17" ht="18" customHeight="1" x14ac:dyDescent="0.25">
      <c r="B98" s="45">
        <v>88</v>
      </c>
      <c r="C98" s="46">
        <v>45016</v>
      </c>
      <c r="D98" s="48"/>
      <c r="E98" s="48"/>
      <c r="F98" s="47" t="s">
        <v>264</v>
      </c>
      <c r="G98" s="54"/>
      <c r="H98" s="50">
        <f t="shared" si="1"/>
        <v>45016</v>
      </c>
      <c r="I98" s="49"/>
      <c r="J98" s="49"/>
      <c r="K98" s="96" t="s">
        <v>268</v>
      </c>
      <c r="L98" s="100" t="s">
        <v>30</v>
      </c>
      <c r="M98" s="100" t="s">
        <v>163</v>
      </c>
      <c r="N98" s="42"/>
      <c r="O98" s="42">
        <v>2041666.6666666667</v>
      </c>
      <c r="P98" s="67" t="str">
        <f>VLOOKUP(L98,BDMTK!$B$5:$C$112,2,0)</f>
        <v>Chi phí đồ dùng văn phòng</v>
      </c>
      <c r="Q98" s="67" t="str">
        <f>VLOOKUP(M98,BDMTK!$B$5:$C$112,2,0)</f>
        <v>Chi phí trả trước_Máy tính</v>
      </c>
    </row>
    <row r="99" spans="1:17" ht="18" customHeight="1" x14ac:dyDescent="0.25">
      <c r="B99" s="45">
        <v>89</v>
      </c>
      <c r="C99" s="46">
        <v>45016</v>
      </c>
      <c r="D99" s="48"/>
      <c r="E99" s="47"/>
      <c r="F99" s="47" t="s">
        <v>269</v>
      </c>
      <c r="G99" s="54"/>
      <c r="H99" s="50">
        <f t="shared" si="1"/>
        <v>45016</v>
      </c>
      <c r="I99" s="49"/>
      <c r="J99" s="49"/>
      <c r="K99" s="96" t="s">
        <v>270</v>
      </c>
      <c r="L99" s="100" t="s">
        <v>271</v>
      </c>
      <c r="M99" s="100" t="s">
        <v>31</v>
      </c>
      <c r="N99" s="42"/>
      <c r="O99" s="42">
        <v>1250000</v>
      </c>
      <c r="P99" s="67" t="str">
        <f>VLOOKUP(L99,BDMTK!$B$5:$C$112,2,0)</f>
        <v>Chi phí khấu hao TSCĐ Phân xưởng</v>
      </c>
      <c r="Q99" s="67" t="str">
        <f>VLOOKUP(M99,BDMTK!$B$5:$C$112,2,0)</f>
        <v>Hao mòn TSCĐ hữu hình</v>
      </c>
    </row>
    <row r="100" spans="1:17" ht="18" customHeight="1" x14ac:dyDescent="0.25">
      <c r="B100" s="45">
        <v>90</v>
      </c>
      <c r="C100" s="46">
        <v>45016</v>
      </c>
      <c r="D100" s="48"/>
      <c r="E100" s="48"/>
      <c r="F100" s="47" t="s">
        <v>269</v>
      </c>
      <c r="G100" s="54"/>
      <c r="H100" s="50">
        <f t="shared" si="1"/>
        <v>45016</v>
      </c>
      <c r="I100" s="49"/>
      <c r="J100" s="49"/>
      <c r="K100" s="96" t="s">
        <v>272</v>
      </c>
      <c r="L100" s="100" t="s">
        <v>271</v>
      </c>
      <c r="M100" s="100" t="s">
        <v>31</v>
      </c>
      <c r="N100" s="42"/>
      <c r="O100" s="42">
        <v>11250000</v>
      </c>
      <c r="P100" s="67" t="str">
        <f>VLOOKUP(L100,BDMTK!$B$5:$C$112,2,0)</f>
        <v>Chi phí khấu hao TSCĐ Phân xưởng</v>
      </c>
      <c r="Q100" s="67" t="str">
        <f>VLOOKUP(M100,BDMTK!$B$5:$C$112,2,0)</f>
        <v>Hao mòn TSCĐ hữu hình</v>
      </c>
    </row>
    <row r="101" spans="1:17" ht="18" customHeight="1" x14ac:dyDescent="0.25">
      <c r="B101" s="45">
        <v>91</v>
      </c>
      <c r="C101" s="46">
        <v>45016</v>
      </c>
      <c r="D101" s="48"/>
      <c r="E101" s="48"/>
      <c r="F101" s="47" t="s">
        <v>269</v>
      </c>
      <c r="G101" s="54"/>
      <c r="H101" s="50">
        <f t="shared" si="1"/>
        <v>45016</v>
      </c>
      <c r="I101" s="49"/>
      <c r="J101" s="49"/>
      <c r="K101" s="96" t="s">
        <v>273</v>
      </c>
      <c r="L101" s="100" t="s">
        <v>37</v>
      </c>
      <c r="M101" s="100" t="s">
        <v>31</v>
      </c>
      <c r="N101" s="42"/>
      <c r="O101" s="42">
        <v>1200000</v>
      </c>
      <c r="P101" s="67" t="str">
        <f>VLOOKUP(L101,BDMTK!$B$5:$C$112,2,0)</f>
        <v>Chi phí khấu hao TSCĐ</v>
      </c>
      <c r="Q101" s="67" t="str">
        <f>VLOOKUP(M101,BDMTK!$B$5:$C$112,2,0)</f>
        <v>Hao mòn TSCĐ hữu hình</v>
      </c>
    </row>
    <row r="102" spans="1:17" ht="18" customHeight="1" x14ac:dyDescent="0.25">
      <c r="B102" s="45">
        <v>92</v>
      </c>
      <c r="C102" s="46">
        <v>45016</v>
      </c>
      <c r="D102" s="48"/>
      <c r="E102" s="47"/>
      <c r="F102" s="47" t="s">
        <v>269</v>
      </c>
      <c r="G102" s="54"/>
      <c r="H102" s="50">
        <f t="shared" si="1"/>
        <v>45016</v>
      </c>
      <c r="I102" s="49"/>
      <c r="J102" s="49"/>
      <c r="K102" s="96" t="s">
        <v>274</v>
      </c>
      <c r="L102" s="100" t="s">
        <v>38</v>
      </c>
      <c r="M102" s="100" t="s">
        <v>31</v>
      </c>
      <c r="N102" s="42"/>
      <c r="O102" s="42">
        <v>1200000</v>
      </c>
      <c r="P102" s="67" t="str">
        <f>VLOOKUP(L102,BDMTK!$B$5:$C$112,2,0)</f>
        <v>Chi phí khấu hao TSCĐ</v>
      </c>
      <c r="Q102" s="67" t="str">
        <f>VLOOKUP(M102,BDMTK!$B$5:$C$112,2,0)</f>
        <v>Hao mòn TSCĐ hữu hình</v>
      </c>
    </row>
    <row r="103" spans="1:17" s="97" customFormat="1" ht="18" customHeight="1" x14ac:dyDescent="0.25">
      <c r="A103" s="33"/>
      <c r="B103" s="45">
        <v>93</v>
      </c>
      <c r="C103" s="46">
        <v>45016</v>
      </c>
      <c r="D103" s="48"/>
      <c r="E103" s="48"/>
      <c r="F103" s="47" t="s">
        <v>275</v>
      </c>
      <c r="G103" s="54"/>
      <c r="H103" s="50">
        <f t="shared" si="1"/>
        <v>45016</v>
      </c>
      <c r="I103" s="49"/>
      <c r="J103" s="49"/>
      <c r="K103" s="96" t="s">
        <v>276</v>
      </c>
      <c r="L103" s="100" t="s">
        <v>211</v>
      </c>
      <c r="M103" s="100" t="s">
        <v>204</v>
      </c>
      <c r="N103" s="42"/>
      <c r="O103" s="42">
        <f>SUMIF($L$8:$L$129,M103,$O$8:$O$129)</f>
        <v>214600000</v>
      </c>
      <c r="P103" s="67" t="str">
        <f>VLOOKUP(L103,BDMTK!$B$5:$C$112,2,0)</f>
        <v>Chi phí sản xuất_PX1</v>
      </c>
      <c r="Q103" s="67" t="str">
        <f>VLOOKUP(M103,BDMTK!$B$5:$C$112,2,0)</f>
        <v>Chi phí nguyên liệu, vật liệu_Phân xưởng 1</v>
      </c>
    </row>
    <row r="104" spans="1:17" s="43" customFormat="1" ht="18" customHeight="1" x14ac:dyDescent="0.25">
      <c r="A104" s="94"/>
      <c r="B104" s="59">
        <v>94</v>
      </c>
      <c r="C104" s="46">
        <v>45016</v>
      </c>
      <c r="D104" s="60"/>
      <c r="E104" s="60"/>
      <c r="F104" s="61" t="s">
        <v>275</v>
      </c>
      <c r="G104" s="62"/>
      <c r="H104" s="63">
        <f t="shared" si="1"/>
        <v>45016</v>
      </c>
      <c r="I104" s="64"/>
      <c r="J104" s="64"/>
      <c r="K104" s="65" t="s">
        <v>277</v>
      </c>
      <c r="L104" s="100" t="s">
        <v>211</v>
      </c>
      <c r="M104" s="100" t="s">
        <v>227</v>
      </c>
      <c r="N104" s="44"/>
      <c r="O104" s="42">
        <f>SUMIF($L$8:$L$129,M104,$O$8:$O$129)</f>
        <v>216742500</v>
      </c>
      <c r="P104" s="67" t="str">
        <f>VLOOKUP(L104,BDMTK!$B$5:$C$112,2,0)</f>
        <v>Chi phí sản xuất_PX1</v>
      </c>
      <c r="Q104" s="67" t="str">
        <f>VLOOKUP(M104,BDMTK!$B$5:$C$112,2,0)</f>
        <v>Chi phí nhân công trực tiếp_PX1</v>
      </c>
    </row>
    <row r="105" spans="1:17" s="43" customFormat="1" ht="18" customHeight="1" x14ac:dyDescent="0.25">
      <c r="A105" s="94"/>
      <c r="B105" s="59">
        <v>95</v>
      </c>
      <c r="C105" s="46">
        <v>45016</v>
      </c>
      <c r="D105" s="60"/>
      <c r="E105" s="61"/>
      <c r="F105" s="61" t="s">
        <v>275</v>
      </c>
      <c r="G105" s="62"/>
      <c r="H105" s="63">
        <f t="shared" si="1"/>
        <v>45016</v>
      </c>
      <c r="I105" s="64"/>
      <c r="J105" s="64"/>
      <c r="K105" s="65" t="s">
        <v>278</v>
      </c>
      <c r="L105" s="100" t="s">
        <v>201</v>
      </c>
      <c r="M105" s="100" t="s">
        <v>188</v>
      </c>
      <c r="N105" s="44"/>
      <c r="O105" s="42">
        <f>SUMIF($L$8:$L$129,M105,$O$8:$O$129)</f>
        <v>589060000</v>
      </c>
      <c r="P105" s="67" t="str">
        <f>VLOOKUP(L105,BDMTK!$B$5:$C$112,2,0)</f>
        <v>Chi phí sản xuất_PX2</v>
      </c>
      <c r="Q105" s="67" t="str">
        <f>VLOOKUP(M105,BDMTK!$B$5:$C$112,2,0)</f>
        <v>Chi phí nguyên liệu, vật liệu_Phân xưởng 2</v>
      </c>
    </row>
    <row r="106" spans="1:17" s="43" customFormat="1" ht="18" customHeight="1" x14ac:dyDescent="0.25">
      <c r="A106" s="94"/>
      <c r="B106" s="59">
        <v>96</v>
      </c>
      <c r="C106" s="46">
        <v>45016</v>
      </c>
      <c r="D106" s="60"/>
      <c r="E106" s="60"/>
      <c r="F106" s="61" t="s">
        <v>275</v>
      </c>
      <c r="G106" s="62"/>
      <c r="H106" s="63">
        <f t="shared" si="1"/>
        <v>45016</v>
      </c>
      <c r="I106" s="64"/>
      <c r="J106" s="64"/>
      <c r="K106" s="65" t="s">
        <v>279</v>
      </c>
      <c r="L106" s="100" t="s">
        <v>201</v>
      </c>
      <c r="M106" s="100" t="s">
        <v>229</v>
      </c>
      <c r="N106" s="44"/>
      <c r="O106" s="42">
        <f>SUMIF($L$8:$L$129,M106,$O$8:$O$129)</f>
        <v>271700000</v>
      </c>
      <c r="P106" s="67" t="str">
        <f>VLOOKUP(L106,BDMTK!$B$5:$C$112,2,0)</f>
        <v>Chi phí sản xuất_PX2</v>
      </c>
      <c r="Q106" s="67" t="str">
        <f>VLOOKUP(M106,BDMTK!$B$5:$C$112,2,0)</f>
        <v>Chi phí nhân công trực tiếp_PX2</v>
      </c>
    </row>
    <row r="107" spans="1:17" s="43" customFormat="1" ht="18" customHeight="1" x14ac:dyDescent="0.25">
      <c r="A107" s="94"/>
      <c r="B107" s="59">
        <v>97</v>
      </c>
      <c r="C107" s="46">
        <v>45016</v>
      </c>
      <c r="D107" s="60"/>
      <c r="E107" s="60"/>
      <c r="F107" s="61" t="s">
        <v>275</v>
      </c>
      <c r="G107" s="62"/>
      <c r="H107" s="63">
        <f t="shared" si="1"/>
        <v>45016</v>
      </c>
      <c r="I107" s="64"/>
      <c r="J107" s="64"/>
      <c r="K107" s="65" t="s">
        <v>280</v>
      </c>
      <c r="L107" s="100" t="s">
        <v>211</v>
      </c>
      <c r="M107" s="100" t="s">
        <v>231</v>
      </c>
      <c r="N107" s="44"/>
      <c r="O107" s="42">
        <f>(SUMIF($L$8:$L$129,M107,$O$8:$O$129)/11000)*5000</f>
        <v>8560795.4545454551</v>
      </c>
      <c r="P107" s="67" t="str">
        <f>VLOOKUP(L107,BDMTK!$B$5:$C$112,2,0)</f>
        <v>Chi phí sản xuất_PX1</v>
      </c>
      <c r="Q107" s="67" t="str">
        <f>VLOOKUP(M107,BDMTK!$B$5:$C$112,2,0)</f>
        <v>Chi phí nhân viên quản lý PX</v>
      </c>
    </row>
    <row r="108" spans="1:17" s="43" customFormat="1" ht="18" customHeight="1" x14ac:dyDescent="0.25">
      <c r="A108" s="94"/>
      <c r="B108" s="59">
        <v>98</v>
      </c>
      <c r="C108" s="46">
        <v>45016</v>
      </c>
      <c r="D108" s="60"/>
      <c r="E108" s="61"/>
      <c r="F108" s="61" t="s">
        <v>275</v>
      </c>
      <c r="G108" s="62"/>
      <c r="H108" s="63">
        <f t="shared" si="1"/>
        <v>45016</v>
      </c>
      <c r="I108" s="64"/>
      <c r="J108" s="64"/>
      <c r="K108" s="65" t="s">
        <v>280</v>
      </c>
      <c r="L108" s="100" t="s">
        <v>211</v>
      </c>
      <c r="M108" s="100" t="s">
        <v>266</v>
      </c>
      <c r="N108" s="44"/>
      <c r="O108" s="42">
        <f>(SUMIF($L$8:$L$129,M108,$O$8:$O$129)/11000)*5000</f>
        <v>265151.51515151514</v>
      </c>
      <c r="P108" s="67" t="str">
        <f>VLOOKUP(L108,BDMTK!$B$5:$C$112,2,0)</f>
        <v>Chi phí sản xuất_PX1</v>
      </c>
      <c r="Q108" s="67" t="str">
        <f>VLOOKUP(M108,BDMTK!$B$5:$C$112,2,0)</f>
        <v>Chi phí dụng cụ sản xuất quản lý PX</v>
      </c>
    </row>
    <row r="109" spans="1:17" s="43" customFormat="1" ht="18" customHeight="1" x14ac:dyDescent="0.25">
      <c r="A109" s="94"/>
      <c r="B109" s="59">
        <v>99</v>
      </c>
      <c r="C109" s="46">
        <v>45016</v>
      </c>
      <c r="D109" s="60"/>
      <c r="E109" s="60"/>
      <c r="F109" s="61" t="s">
        <v>275</v>
      </c>
      <c r="G109" s="62"/>
      <c r="H109" s="63">
        <f t="shared" si="1"/>
        <v>45016</v>
      </c>
      <c r="I109" s="64"/>
      <c r="J109" s="64"/>
      <c r="K109" s="65" t="s">
        <v>280</v>
      </c>
      <c r="L109" s="100" t="s">
        <v>211</v>
      </c>
      <c r="M109" s="100" t="s">
        <v>271</v>
      </c>
      <c r="N109" s="44"/>
      <c r="O109" s="42">
        <f>(SUMIF($L$8:$L$129,M109,$O$8:$O$129)/11000)*5000</f>
        <v>5681818.1818181816</v>
      </c>
      <c r="P109" s="67" t="str">
        <f>VLOOKUP(L109,BDMTK!$B$5:$C$112,2,0)</f>
        <v>Chi phí sản xuất_PX1</v>
      </c>
      <c r="Q109" s="67" t="str">
        <f>VLOOKUP(M109,BDMTK!$B$5:$C$112,2,0)</f>
        <v>Chi phí khấu hao TSCĐ Phân xưởng</v>
      </c>
    </row>
    <row r="110" spans="1:17" s="43" customFormat="1" ht="18" customHeight="1" x14ac:dyDescent="0.25">
      <c r="A110" s="94"/>
      <c r="B110" s="59">
        <v>100</v>
      </c>
      <c r="C110" s="46">
        <v>45016</v>
      </c>
      <c r="D110" s="60"/>
      <c r="E110" s="60"/>
      <c r="F110" s="61" t="s">
        <v>275</v>
      </c>
      <c r="G110" s="62"/>
      <c r="H110" s="63">
        <f t="shared" si="1"/>
        <v>45016</v>
      </c>
      <c r="I110" s="64"/>
      <c r="J110" s="64"/>
      <c r="K110" s="65" t="s">
        <v>280</v>
      </c>
      <c r="L110" s="100" t="s">
        <v>211</v>
      </c>
      <c r="M110" s="100" t="s">
        <v>113</v>
      </c>
      <c r="N110" s="44"/>
      <c r="O110" s="42">
        <f>(SUMIF($L$8:$L$129,M110,$O$8:$O$129)/11000)*5000</f>
        <v>31539509.09090909</v>
      </c>
      <c r="P110" s="67" t="str">
        <f>VLOOKUP(L110,BDMTK!$B$5:$C$112,2,0)</f>
        <v>Chi phí sản xuất_PX1</v>
      </c>
      <c r="Q110" s="67" t="str">
        <f>VLOOKUP(M110,BDMTK!$B$5:$C$112,2,0)</f>
        <v>Chi phí dịch vụ mua ngoài Phân xưởng</v>
      </c>
    </row>
    <row r="111" spans="1:17" s="43" customFormat="1" ht="18" customHeight="1" x14ac:dyDescent="0.25">
      <c r="A111" s="94"/>
      <c r="B111" s="59">
        <v>101</v>
      </c>
      <c r="C111" s="46">
        <v>45016</v>
      </c>
      <c r="D111" s="60"/>
      <c r="E111" s="61"/>
      <c r="F111" s="61" t="s">
        <v>275</v>
      </c>
      <c r="G111" s="62"/>
      <c r="H111" s="63">
        <f t="shared" si="1"/>
        <v>45016</v>
      </c>
      <c r="I111" s="64"/>
      <c r="J111" s="64"/>
      <c r="K111" s="65" t="s">
        <v>281</v>
      </c>
      <c r="L111" s="100" t="s">
        <v>201</v>
      </c>
      <c r="M111" s="100" t="s">
        <v>231</v>
      </c>
      <c r="N111" s="44"/>
      <c r="O111" s="42">
        <f>(SUMIF($L$8:$L$129,M111,$O$8:$O$129)/11000)*6000</f>
        <v>10272954.545454547</v>
      </c>
      <c r="P111" s="67" t="str">
        <f>VLOOKUP(L111,BDMTK!$B$5:$C$112,2,0)</f>
        <v>Chi phí sản xuất_PX2</v>
      </c>
      <c r="Q111" s="67" t="str">
        <f>VLOOKUP(M111,BDMTK!$B$5:$C$112,2,0)</f>
        <v>Chi phí nhân viên quản lý PX</v>
      </c>
    </row>
    <row r="112" spans="1:17" s="43" customFormat="1" ht="18" customHeight="1" x14ac:dyDescent="0.25">
      <c r="A112" s="94"/>
      <c r="B112" s="59">
        <v>102</v>
      </c>
      <c r="C112" s="46">
        <v>45016</v>
      </c>
      <c r="D112" s="61"/>
      <c r="E112" s="60"/>
      <c r="F112" s="61" t="s">
        <v>275</v>
      </c>
      <c r="G112" s="62"/>
      <c r="H112" s="63">
        <f t="shared" si="1"/>
        <v>45016</v>
      </c>
      <c r="I112" s="64"/>
      <c r="J112" s="64"/>
      <c r="K112" s="65" t="s">
        <v>281</v>
      </c>
      <c r="L112" s="100" t="s">
        <v>201</v>
      </c>
      <c r="M112" s="100" t="s">
        <v>266</v>
      </c>
      <c r="N112" s="44"/>
      <c r="O112" s="42">
        <f>(SUMIF($L$8:$L$129,M112,$O$8:$O$129)/11000)*6000</f>
        <v>318181.81818181818</v>
      </c>
      <c r="P112" s="67" t="str">
        <f>VLOOKUP(L112,BDMTK!$B$5:$C$112,2,0)</f>
        <v>Chi phí sản xuất_PX2</v>
      </c>
      <c r="Q112" s="67" t="str">
        <f>VLOOKUP(M112,BDMTK!$B$5:$C$112,2,0)</f>
        <v>Chi phí dụng cụ sản xuất quản lý PX</v>
      </c>
    </row>
    <row r="113" spans="1:17" s="43" customFormat="1" ht="18" customHeight="1" x14ac:dyDescent="0.25">
      <c r="A113" s="94"/>
      <c r="B113" s="59">
        <v>103</v>
      </c>
      <c r="C113" s="46">
        <v>45016</v>
      </c>
      <c r="D113" s="61"/>
      <c r="E113" s="61"/>
      <c r="F113" s="61" t="s">
        <v>275</v>
      </c>
      <c r="G113" s="62"/>
      <c r="H113" s="63">
        <f t="shared" si="1"/>
        <v>45016</v>
      </c>
      <c r="I113" s="64"/>
      <c r="J113" s="64"/>
      <c r="K113" s="65" t="s">
        <v>281</v>
      </c>
      <c r="L113" s="100" t="s">
        <v>201</v>
      </c>
      <c r="M113" s="100" t="s">
        <v>271</v>
      </c>
      <c r="N113" s="44"/>
      <c r="O113" s="42">
        <f>(SUMIF($L$8:$L$129,M113,$O$8:$O$129)/11000)*6000</f>
        <v>6818181.8181818174</v>
      </c>
      <c r="P113" s="67" t="str">
        <f>VLOOKUP(L113,BDMTK!$B$5:$C$112,2,0)</f>
        <v>Chi phí sản xuất_PX2</v>
      </c>
      <c r="Q113" s="67" t="str">
        <f>VLOOKUP(M113,BDMTK!$B$5:$C$112,2,0)</f>
        <v>Chi phí khấu hao TSCĐ Phân xưởng</v>
      </c>
    </row>
    <row r="114" spans="1:17" s="43" customFormat="1" ht="18" customHeight="1" x14ac:dyDescent="0.25">
      <c r="A114" s="94"/>
      <c r="B114" s="59">
        <v>104</v>
      </c>
      <c r="C114" s="46">
        <v>45016</v>
      </c>
      <c r="D114" s="60"/>
      <c r="E114" s="60"/>
      <c r="F114" s="61" t="s">
        <v>275</v>
      </c>
      <c r="G114" s="62"/>
      <c r="H114" s="63">
        <f t="shared" si="1"/>
        <v>45016</v>
      </c>
      <c r="I114" s="66"/>
      <c r="J114" s="64"/>
      <c r="K114" s="65" t="s">
        <v>281</v>
      </c>
      <c r="L114" s="100" t="s">
        <v>201</v>
      </c>
      <c r="M114" s="100" t="s">
        <v>113</v>
      </c>
      <c r="N114" s="44"/>
      <c r="O114" s="42">
        <f>(SUMIF($L$8:$L$129,M114,$O$8:$O$129)/11000)*6000</f>
        <v>37847410.909090906</v>
      </c>
      <c r="P114" s="67" t="str">
        <f>VLOOKUP(L114,BDMTK!$B$5:$C$112,2,0)</f>
        <v>Chi phí sản xuất_PX2</v>
      </c>
      <c r="Q114" s="67" t="str">
        <f>VLOOKUP(M114,BDMTK!$B$5:$C$112,2,0)</f>
        <v>Chi phí dịch vụ mua ngoài Phân xưởng</v>
      </c>
    </row>
    <row r="115" spans="1:17" s="94" customFormat="1" ht="18" customHeight="1" x14ac:dyDescent="0.25">
      <c r="B115" s="59">
        <v>105</v>
      </c>
      <c r="C115" s="92">
        <v>45016</v>
      </c>
      <c r="D115" s="60"/>
      <c r="E115" s="60"/>
      <c r="F115" s="61" t="s">
        <v>282</v>
      </c>
      <c r="G115" s="62"/>
      <c r="H115" s="63">
        <f t="shared" si="1"/>
        <v>45016</v>
      </c>
      <c r="I115" s="66"/>
      <c r="J115" s="64"/>
      <c r="K115" s="65" t="s">
        <v>283</v>
      </c>
      <c r="L115" s="100" t="s">
        <v>4</v>
      </c>
      <c r="M115" s="100" t="s">
        <v>39</v>
      </c>
      <c r="N115" s="44"/>
      <c r="O115" s="42">
        <f>SUMIF($M$8:$M$129,L115,$O$8:$O$129)-0</f>
        <v>629200000</v>
      </c>
      <c r="P115" s="93" t="str">
        <f>VLOOKUP(L115,BDMTK!$B$5:$C$112,2,0)</f>
        <v>Doanh thu bán các thành phẩm</v>
      </c>
      <c r="Q115" s="93" t="str">
        <f>VLOOKUP(M115,BDMTK!$B$5:$C$112,2,0)</f>
        <v>Xác định kết quả kinh doanh</v>
      </c>
    </row>
    <row r="116" spans="1:17" s="94" customFormat="1" ht="18" customHeight="1" x14ac:dyDescent="0.25">
      <c r="B116" s="59">
        <v>106</v>
      </c>
      <c r="C116" s="92">
        <v>45016</v>
      </c>
      <c r="D116" s="61"/>
      <c r="E116" s="60"/>
      <c r="F116" s="61" t="s">
        <v>282</v>
      </c>
      <c r="G116" s="64"/>
      <c r="H116" s="63">
        <f t="shared" si="1"/>
        <v>45016</v>
      </c>
      <c r="I116" s="64"/>
      <c r="J116" s="64"/>
      <c r="K116" s="65" t="s">
        <v>40</v>
      </c>
      <c r="L116" s="100" t="s">
        <v>39</v>
      </c>
      <c r="M116" s="100" t="s">
        <v>27</v>
      </c>
      <c r="N116" s="44"/>
      <c r="O116" s="42">
        <f t="shared" ref="O116:O126" si="3">SUMIF($L$8:$L$129,M116,$O$8:$O$129)</f>
        <v>381400000</v>
      </c>
      <c r="P116" s="93" t="str">
        <f>VLOOKUP(L116,BDMTK!$B$5:$C$112,2,0)</f>
        <v>Xác định kết quả kinh doanh</v>
      </c>
      <c r="Q116" s="93" t="str">
        <f>VLOOKUP(M116,BDMTK!$B$5:$C$112,2,0)</f>
        <v>Giá vốn hàng bán</v>
      </c>
    </row>
    <row r="117" spans="1:17" s="94" customFormat="1" ht="18" customHeight="1" x14ac:dyDescent="0.25">
      <c r="B117" s="59">
        <v>107</v>
      </c>
      <c r="C117" s="92">
        <v>45016</v>
      </c>
      <c r="D117" s="61"/>
      <c r="E117" s="60"/>
      <c r="F117" s="61" t="s">
        <v>282</v>
      </c>
      <c r="G117" s="64"/>
      <c r="H117" s="63">
        <f t="shared" si="1"/>
        <v>45016</v>
      </c>
      <c r="I117" s="66"/>
      <c r="J117" s="64"/>
      <c r="K117" s="65" t="s">
        <v>41</v>
      </c>
      <c r="L117" s="100" t="s">
        <v>39</v>
      </c>
      <c r="M117" s="100" t="s">
        <v>35</v>
      </c>
      <c r="N117" s="44"/>
      <c r="O117" s="42">
        <f t="shared" si="3"/>
        <v>52858000</v>
      </c>
      <c r="P117" s="93" t="str">
        <f>VLOOKUP(L117,BDMTK!$B$5:$C$112,2,0)</f>
        <v>Xác định kết quả kinh doanh</v>
      </c>
      <c r="Q117" s="93" t="str">
        <f>VLOOKUP(M117,BDMTK!$B$5:$C$112,2,0)</f>
        <v>Chi phí nhân viên</v>
      </c>
    </row>
    <row r="118" spans="1:17" s="94" customFormat="1" ht="18" customHeight="1" x14ac:dyDescent="0.25">
      <c r="B118" s="59">
        <v>108</v>
      </c>
      <c r="C118" s="92">
        <v>45016</v>
      </c>
      <c r="D118" s="60"/>
      <c r="E118" s="61"/>
      <c r="F118" s="61" t="s">
        <v>282</v>
      </c>
      <c r="G118" s="62"/>
      <c r="H118" s="63">
        <f t="shared" si="1"/>
        <v>45016</v>
      </c>
      <c r="I118" s="64"/>
      <c r="J118" s="64"/>
      <c r="K118" s="65" t="s">
        <v>41</v>
      </c>
      <c r="L118" s="100" t="s">
        <v>39</v>
      </c>
      <c r="M118" s="100" t="s">
        <v>28</v>
      </c>
      <c r="N118" s="44"/>
      <c r="O118" s="42">
        <f t="shared" si="3"/>
        <v>2250000</v>
      </c>
      <c r="P118" s="93" t="str">
        <f>VLOOKUP(L118,BDMTK!$B$5:$C$112,2,0)</f>
        <v>Xác định kết quả kinh doanh</v>
      </c>
      <c r="Q118" s="93" t="str">
        <f>VLOOKUP(M118,BDMTK!$B$5:$C$112,2,0)</f>
        <v>Chi phí vật liệu</v>
      </c>
    </row>
    <row r="119" spans="1:17" s="94" customFormat="1" ht="18" customHeight="1" x14ac:dyDescent="0.25">
      <c r="B119" s="59">
        <v>109</v>
      </c>
      <c r="C119" s="92">
        <v>45016</v>
      </c>
      <c r="D119" s="60"/>
      <c r="E119" s="61"/>
      <c r="F119" s="61" t="s">
        <v>282</v>
      </c>
      <c r="G119" s="62"/>
      <c r="H119" s="63">
        <f t="shared" si="1"/>
        <v>45016</v>
      </c>
      <c r="I119" s="64"/>
      <c r="J119" s="64"/>
      <c r="K119" s="65" t="s">
        <v>41</v>
      </c>
      <c r="L119" s="100" t="s">
        <v>39</v>
      </c>
      <c r="M119" s="100" t="s">
        <v>61</v>
      </c>
      <c r="N119" s="44"/>
      <c r="O119" s="42">
        <f t="shared" si="3"/>
        <v>1750000</v>
      </c>
      <c r="P119" s="93" t="str">
        <f>VLOOKUP(L119,BDMTK!$B$5:$C$112,2,0)</f>
        <v>Xác định kết quả kinh doanh</v>
      </c>
      <c r="Q119" s="93" t="str">
        <f>VLOOKUP(M119,BDMTK!$B$5:$C$112,2,0)</f>
        <v>Chi phí đồ dùng</v>
      </c>
    </row>
    <row r="120" spans="1:17" s="94" customFormat="1" ht="18" customHeight="1" x14ac:dyDescent="0.25">
      <c r="B120" s="59">
        <v>110</v>
      </c>
      <c r="C120" s="92">
        <v>45016</v>
      </c>
      <c r="D120" s="60"/>
      <c r="E120" s="61"/>
      <c r="F120" s="61" t="s">
        <v>282</v>
      </c>
      <c r="G120" s="62"/>
      <c r="H120" s="63">
        <f t="shared" si="1"/>
        <v>45016</v>
      </c>
      <c r="I120" s="64"/>
      <c r="J120" s="64"/>
      <c r="K120" s="65" t="s">
        <v>41</v>
      </c>
      <c r="L120" s="100" t="s">
        <v>39</v>
      </c>
      <c r="M120" s="100" t="s">
        <v>37</v>
      </c>
      <c r="N120" s="44"/>
      <c r="O120" s="42">
        <f t="shared" si="3"/>
        <v>1200000</v>
      </c>
      <c r="P120" s="93" t="str">
        <f>VLOOKUP(L120,BDMTK!$B$5:$C$112,2,0)</f>
        <v>Xác định kết quả kinh doanh</v>
      </c>
      <c r="Q120" s="93" t="str">
        <f>VLOOKUP(M120,BDMTK!$B$5:$C$112,2,0)</f>
        <v>Chi phí khấu hao TSCĐ</v>
      </c>
    </row>
    <row r="121" spans="1:17" s="94" customFormat="1" ht="18" customHeight="1" x14ac:dyDescent="0.25">
      <c r="B121" s="59">
        <v>111</v>
      </c>
      <c r="C121" s="92">
        <v>45016</v>
      </c>
      <c r="D121" s="60"/>
      <c r="E121" s="61"/>
      <c r="F121" s="61" t="s">
        <v>282</v>
      </c>
      <c r="G121" s="62"/>
      <c r="H121" s="63">
        <f t="shared" si="1"/>
        <v>45016</v>
      </c>
      <c r="I121" s="64"/>
      <c r="J121" s="64"/>
      <c r="K121" s="65" t="s">
        <v>41</v>
      </c>
      <c r="L121" s="100" t="s">
        <v>39</v>
      </c>
      <c r="M121" s="100" t="s">
        <v>62</v>
      </c>
      <c r="N121" s="44"/>
      <c r="O121" s="42">
        <f t="shared" si="3"/>
        <v>27035059</v>
      </c>
      <c r="P121" s="93" t="str">
        <f>VLOOKUP(L121,BDMTK!$B$5:$C$112,2,0)</f>
        <v>Xác định kết quả kinh doanh</v>
      </c>
      <c r="Q121" s="93" t="str">
        <f>VLOOKUP(M121,BDMTK!$B$5:$C$112,2,0)</f>
        <v>Chi phí dịch vụ mua ngoài</v>
      </c>
    </row>
    <row r="122" spans="1:17" s="94" customFormat="1" ht="18" customHeight="1" x14ac:dyDescent="0.25">
      <c r="B122" s="59">
        <v>112</v>
      </c>
      <c r="C122" s="92">
        <v>45016</v>
      </c>
      <c r="D122" s="60"/>
      <c r="E122" s="61"/>
      <c r="F122" s="61" t="s">
        <v>282</v>
      </c>
      <c r="G122" s="62"/>
      <c r="H122" s="63">
        <f t="shared" si="1"/>
        <v>45016</v>
      </c>
      <c r="I122" s="64"/>
      <c r="J122" s="64"/>
      <c r="K122" s="65" t="s">
        <v>284</v>
      </c>
      <c r="L122" s="100" t="s">
        <v>39</v>
      </c>
      <c r="M122" s="100" t="s">
        <v>36</v>
      </c>
      <c r="N122" s="44"/>
      <c r="O122" s="42">
        <f t="shared" si="3"/>
        <v>68542500</v>
      </c>
      <c r="P122" s="93" t="str">
        <f>VLOOKUP(L122,BDMTK!$B$5:$C$112,2,0)</f>
        <v>Xác định kết quả kinh doanh</v>
      </c>
      <c r="Q122" s="93" t="str">
        <f>VLOOKUP(M122,BDMTK!$B$5:$C$112,2,0)</f>
        <v>Chi phí nhân viên quản lý</v>
      </c>
    </row>
    <row r="123" spans="1:17" s="94" customFormat="1" ht="18" customHeight="1" x14ac:dyDescent="0.25">
      <c r="B123" s="59">
        <v>113</v>
      </c>
      <c r="C123" s="92">
        <v>45016</v>
      </c>
      <c r="D123" s="60"/>
      <c r="E123" s="61"/>
      <c r="F123" s="61" t="s">
        <v>282</v>
      </c>
      <c r="G123" s="62"/>
      <c r="H123" s="63">
        <f t="shared" si="1"/>
        <v>45016</v>
      </c>
      <c r="I123" s="64"/>
      <c r="J123" s="64"/>
      <c r="K123" s="65" t="s">
        <v>284</v>
      </c>
      <c r="L123" s="100" t="s">
        <v>39</v>
      </c>
      <c r="M123" s="100" t="s">
        <v>29</v>
      </c>
      <c r="N123" s="44"/>
      <c r="O123" s="42">
        <f t="shared" si="3"/>
        <v>2250000</v>
      </c>
      <c r="P123" s="93" t="str">
        <f>VLOOKUP(L123,BDMTK!$B$5:$C$112,2,0)</f>
        <v>Xác định kết quả kinh doanh</v>
      </c>
      <c r="Q123" s="93" t="str">
        <f>VLOOKUP(M123,BDMTK!$B$5:$C$112,2,0)</f>
        <v>Chi phí vật liệu quản lý</v>
      </c>
    </row>
    <row r="124" spans="1:17" s="94" customFormat="1" ht="18" customHeight="1" x14ac:dyDescent="0.25">
      <c r="B124" s="59">
        <v>114</v>
      </c>
      <c r="C124" s="92">
        <v>45016</v>
      </c>
      <c r="D124" s="60"/>
      <c r="E124" s="61"/>
      <c r="F124" s="61" t="s">
        <v>282</v>
      </c>
      <c r="G124" s="62"/>
      <c r="H124" s="63">
        <f t="shared" si="1"/>
        <v>45016</v>
      </c>
      <c r="I124" s="64"/>
      <c r="J124" s="64"/>
      <c r="K124" s="65" t="s">
        <v>284</v>
      </c>
      <c r="L124" s="100" t="s">
        <v>39</v>
      </c>
      <c r="M124" s="100" t="s">
        <v>30</v>
      </c>
      <c r="N124" s="44"/>
      <c r="O124" s="42">
        <f t="shared" si="3"/>
        <v>2041666.6666666667</v>
      </c>
      <c r="P124" s="93" t="str">
        <f>VLOOKUP(L124,BDMTK!$B$5:$C$112,2,0)</f>
        <v>Xác định kết quả kinh doanh</v>
      </c>
      <c r="Q124" s="93" t="str">
        <f>VLOOKUP(M124,BDMTK!$B$5:$C$112,2,0)</f>
        <v>Chi phí đồ dùng văn phòng</v>
      </c>
    </row>
    <row r="125" spans="1:17" s="94" customFormat="1" ht="18" customHeight="1" x14ac:dyDescent="0.25">
      <c r="B125" s="59">
        <v>115</v>
      </c>
      <c r="C125" s="92">
        <v>45016</v>
      </c>
      <c r="D125" s="60"/>
      <c r="E125" s="61"/>
      <c r="F125" s="61" t="s">
        <v>282</v>
      </c>
      <c r="G125" s="62"/>
      <c r="H125" s="63">
        <f t="shared" si="1"/>
        <v>45016</v>
      </c>
      <c r="I125" s="64"/>
      <c r="J125" s="64"/>
      <c r="K125" s="65" t="s">
        <v>284</v>
      </c>
      <c r="L125" s="100" t="s">
        <v>39</v>
      </c>
      <c r="M125" s="100" t="s">
        <v>38</v>
      </c>
      <c r="N125" s="44"/>
      <c r="O125" s="42">
        <f t="shared" si="3"/>
        <v>1200000</v>
      </c>
      <c r="P125" s="93" t="str">
        <f>VLOOKUP(L125,BDMTK!$B$5:$C$112,2,0)</f>
        <v>Xác định kết quả kinh doanh</v>
      </c>
      <c r="Q125" s="93" t="str">
        <f>VLOOKUP(M125,BDMTK!$B$5:$C$112,2,0)</f>
        <v>Chi phí khấu hao TSCĐ</v>
      </c>
    </row>
    <row r="126" spans="1:17" s="94" customFormat="1" ht="18" customHeight="1" x14ac:dyDescent="0.25">
      <c r="B126" s="59">
        <v>116</v>
      </c>
      <c r="C126" s="92">
        <v>45016</v>
      </c>
      <c r="D126" s="60"/>
      <c r="E126" s="61"/>
      <c r="F126" s="61" t="s">
        <v>282</v>
      </c>
      <c r="G126" s="62"/>
      <c r="H126" s="63">
        <f t="shared" si="1"/>
        <v>45016</v>
      </c>
      <c r="I126" s="64"/>
      <c r="J126" s="64"/>
      <c r="K126" s="65" t="s">
        <v>284</v>
      </c>
      <c r="L126" s="100" t="s">
        <v>39</v>
      </c>
      <c r="M126" s="100" t="s">
        <v>24</v>
      </c>
      <c r="N126" s="44"/>
      <c r="O126" s="42">
        <f t="shared" si="3"/>
        <v>21305059</v>
      </c>
      <c r="P126" s="93" t="str">
        <f>VLOOKUP(L126,BDMTK!$B$5:$C$112,2,0)</f>
        <v>Xác định kết quả kinh doanh</v>
      </c>
      <c r="Q126" s="93" t="str">
        <f>VLOOKUP(M126,BDMTK!$B$5:$C$112,2,0)</f>
        <v>Chi phí dịch vụ mua ngoài</v>
      </c>
    </row>
    <row r="127" spans="1:17" s="94" customFormat="1" ht="18" customHeight="1" x14ac:dyDescent="0.25">
      <c r="B127" s="59">
        <v>117</v>
      </c>
      <c r="C127" s="92">
        <v>45016</v>
      </c>
      <c r="D127" s="60"/>
      <c r="E127" s="61"/>
      <c r="F127" s="61" t="s">
        <v>282</v>
      </c>
      <c r="G127" s="62"/>
      <c r="H127" s="63">
        <f t="shared" ref="H127:H128" si="4">C127</f>
        <v>45016</v>
      </c>
      <c r="I127" s="64"/>
      <c r="J127" s="64"/>
      <c r="K127" s="65" t="s">
        <v>426</v>
      </c>
      <c r="L127" s="100" t="s">
        <v>42</v>
      </c>
      <c r="M127" s="100" t="s">
        <v>32</v>
      </c>
      <c r="N127" s="44"/>
      <c r="O127" s="42">
        <f>(SUMIF($M$8:$M$126,"911",$O$8:$O$126)-SUMIF($L$8:$L$126,"911",$O$8:$O$126))*20%</f>
        <v>13473543.066666676</v>
      </c>
      <c r="P127" s="93" t="str">
        <f>VLOOKUP(L127,BDMTK!$B$5:$C$112,2,0)</f>
        <v>Chi phí thuế thu nhập DN hiện hành</v>
      </c>
      <c r="Q127" s="93" t="str">
        <f>VLOOKUP(M127,BDMTK!$B$5:$C$112,2,0)</f>
        <v>Thuế Thu nhập doanh nghiệp</v>
      </c>
    </row>
    <row r="128" spans="1:17" s="94" customFormat="1" ht="18" customHeight="1" x14ac:dyDescent="0.25">
      <c r="B128" s="59">
        <v>118</v>
      </c>
      <c r="C128" s="92">
        <v>45016</v>
      </c>
      <c r="D128" s="60"/>
      <c r="E128" s="61"/>
      <c r="F128" s="61" t="s">
        <v>282</v>
      </c>
      <c r="G128" s="62"/>
      <c r="H128" s="63">
        <f t="shared" si="4"/>
        <v>45016</v>
      </c>
      <c r="I128" s="64"/>
      <c r="J128" s="64"/>
      <c r="K128" s="65" t="s">
        <v>427</v>
      </c>
      <c r="L128" s="100" t="s">
        <v>39</v>
      </c>
      <c r="M128" s="100" t="s">
        <v>42</v>
      </c>
      <c r="N128" s="44"/>
      <c r="O128" s="42">
        <f>O127</f>
        <v>13473543.066666676</v>
      </c>
      <c r="P128" s="93" t="str">
        <f>VLOOKUP(L128,BDMTK!$B$5:$C$112,2,0)</f>
        <v>Xác định kết quả kinh doanh</v>
      </c>
      <c r="Q128" s="93" t="str">
        <f>VLOOKUP(M128,BDMTK!$B$5:$C$112,2,0)</f>
        <v>Chi phí thuế thu nhập DN hiện hành</v>
      </c>
    </row>
    <row r="129" spans="2:17" s="94" customFormat="1" ht="18" customHeight="1" x14ac:dyDescent="0.25">
      <c r="B129" s="59">
        <v>119</v>
      </c>
      <c r="C129" s="92">
        <v>45016</v>
      </c>
      <c r="D129" s="60"/>
      <c r="E129" s="60"/>
      <c r="F129" s="61" t="s">
        <v>282</v>
      </c>
      <c r="G129" s="62"/>
      <c r="H129" s="63">
        <f t="shared" si="1"/>
        <v>45016</v>
      </c>
      <c r="I129" s="64"/>
      <c r="J129" s="64"/>
      <c r="K129" s="65" t="s">
        <v>429</v>
      </c>
      <c r="L129" s="132" t="s">
        <v>39</v>
      </c>
      <c r="M129" s="132" t="s">
        <v>285</v>
      </c>
      <c r="N129" s="44"/>
      <c r="O129" s="172">
        <f>(SUMIF($M$8:$M$126,"911",$O$8:$O$126)-SUMIF($L$8:$L$126,"911",$O$8:$O$126))*80%</f>
        <v>53894172.266666703</v>
      </c>
      <c r="P129" s="93" t="str">
        <f>VLOOKUP(L129,BDMTK!$B$5:$C$112,2,0)</f>
        <v>Xác định kết quả kinh doanh</v>
      </c>
      <c r="Q129" s="93" t="str">
        <f>VLOOKUP(M129,BDMTK!$B$5:$C$112,2,0)</f>
        <v>LN chưa phân phối năm nay</v>
      </c>
    </row>
    <row r="130" spans="2:17" ht="18" customHeight="1" x14ac:dyDescent="0.3">
      <c r="E130" s="4"/>
      <c r="F130" s="4"/>
      <c r="G130" s="33"/>
      <c r="H130" s="4"/>
    </row>
    <row r="132" spans="2:17" x14ac:dyDescent="0.3">
      <c r="M132" s="131"/>
    </row>
    <row r="133" spans="2:17" x14ac:dyDescent="0.3">
      <c r="O133" s="38"/>
    </row>
  </sheetData>
  <autoFilter ref="B7:Q7" xr:uid="{00000000-0001-0000-0100-000000000000}"/>
  <mergeCells count="2">
    <mergeCell ref="C6:K6"/>
    <mergeCell ref="L6:M6"/>
  </mergeCells>
  <pageMargins left="0.7" right="0.7" top="0.75" bottom="0.75" header="0.3" footer="0.3"/>
  <pageSetup orientation="portrait" horizontalDpi="3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K112"/>
  <sheetViews>
    <sheetView workbookViewId="0">
      <selection activeCell="L5" sqref="L5"/>
    </sheetView>
  </sheetViews>
  <sheetFormatPr defaultColWidth="8.6640625" defaultRowHeight="15.6" x14ac:dyDescent="0.3"/>
  <cols>
    <col min="1" max="1" width="5.6640625" style="1" customWidth="1"/>
    <col min="2" max="2" width="13.44140625" style="85" customWidth="1"/>
    <col min="3" max="3" width="39.33203125" style="86" customWidth="1"/>
    <col min="4" max="4" width="26.5546875" style="86" customWidth="1"/>
    <col min="5" max="5" width="10.44140625" style="87" bestFit="1" customWidth="1"/>
    <col min="6" max="6" width="14.44140625" style="87" customWidth="1"/>
    <col min="7" max="7" width="9.6640625" style="84" customWidth="1"/>
    <col min="8" max="8" width="17.88671875" style="84" customWidth="1"/>
    <col min="9" max="10" width="8.6640625" style="1"/>
    <col min="11" max="11" width="15.44140625" style="1" bestFit="1" customWidth="1"/>
    <col min="12" max="253" width="8.6640625" style="1"/>
    <col min="254" max="254" width="13.44140625" style="1" customWidth="1"/>
    <col min="255" max="255" width="48.44140625" style="1" customWidth="1"/>
    <col min="256" max="256" width="0" style="1" hidden="1" customWidth="1"/>
    <col min="257" max="257" width="10.44140625" style="1" bestFit="1" customWidth="1"/>
    <col min="258" max="258" width="14.44140625" style="1" customWidth="1"/>
    <col min="259" max="259" width="9.6640625" style="1" customWidth="1"/>
    <col min="260" max="260" width="17.88671875" style="1" customWidth="1"/>
    <col min="261" max="261" width="20.88671875" style="1" customWidth="1"/>
    <col min="262" max="262" width="19.44140625" style="1" customWidth="1"/>
    <col min="263" max="263" width="12.6640625" style="1" customWidth="1"/>
    <col min="264" max="264" width="22.109375" style="1" customWidth="1"/>
    <col min="265" max="509" width="8.6640625" style="1"/>
    <col min="510" max="510" width="13.44140625" style="1" customWidth="1"/>
    <col min="511" max="511" width="48.44140625" style="1" customWidth="1"/>
    <col min="512" max="512" width="0" style="1" hidden="1" customWidth="1"/>
    <col min="513" max="513" width="10.44140625" style="1" bestFit="1" customWidth="1"/>
    <col min="514" max="514" width="14.44140625" style="1" customWidth="1"/>
    <col min="515" max="515" width="9.6640625" style="1" customWidth="1"/>
    <col min="516" max="516" width="17.88671875" style="1" customWidth="1"/>
    <col min="517" max="517" width="20.88671875" style="1" customWidth="1"/>
    <col min="518" max="518" width="19.44140625" style="1" customWidth="1"/>
    <col min="519" max="519" width="12.6640625" style="1" customWidth="1"/>
    <col min="520" max="520" width="22.109375" style="1" customWidth="1"/>
    <col min="521" max="765" width="8.6640625" style="1"/>
    <col min="766" max="766" width="13.44140625" style="1" customWidth="1"/>
    <col min="767" max="767" width="48.44140625" style="1" customWidth="1"/>
    <col min="768" max="768" width="0" style="1" hidden="1" customWidth="1"/>
    <col min="769" max="769" width="10.44140625" style="1" bestFit="1" customWidth="1"/>
    <col min="770" max="770" width="14.44140625" style="1" customWidth="1"/>
    <col min="771" max="771" width="9.6640625" style="1" customWidth="1"/>
    <col min="772" max="772" width="17.88671875" style="1" customWidth="1"/>
    <col min="773" max="773" width="20.88671875" style="1" customWidth="1"/>
    <col min="774" max="774" width="19.44140625" style="1" customWidth="1"/>
    <col min="775" max="775" width="12.6640625" style="1" customWidth="1"/>
    <col min="776" max="776" width="22.109375" style="1" customWidth="1"/>
    <col min="777" max="1021" width="8.6640625" style="1"/>
    <col min="1022" max="1022" width="13.44140625" style="1" customWidth="1"/>
    <col min="1023" max="1023" width="48.44140625" style="1" customWidth="1"/>
    <col min="1024" max="1024" width="0" style="1" hidden="1" customWidth="1"/>
    <col min="1025" max="1025" width="10.44140625" style="1" bestFit="1" customWidth="1"/>
    <col min="1026" max="1026" width="14.44140625" style="1" customWidth="1"/>
    <col min="1027" max="1027" width="9.6640625" style="1" customWidth="1"/>
    <col min="1028" max="1028" width="17.88671875" style="1" customWidth="1"/>
    <col min="1029" max="1029" width="20.88671875" style="1" customWidth="1"/>
    <col min="1030" max="1030" width="19.44140625" style="1" customWidth="1"/>
    <col min="1031" max="1031" width="12.6640625" style="1" customWidth="1"/>
    <col min="1032" max="1032" width="22.109375" style="1" customWidth="1"/>
    <col min="1033" max="1277" width="8.6640625" style="1"/>
    <col min="1278" max="1278" width="13.44140625" style="1" customWidth="1"/>
    <col min="1279" max="1279" width="48.44140625" style="1" customWidth="1"/>
    <col min="1280" max="1280" width="0" style="1" hidden="1" customWidth="1"/>
    <col min="1281" max="1281" width="10.44140625" style="1" bestFit="1" customWidth="1"/>
    <col min="1282" max="1282" width="14.44140625" style="1" customWidth="1"/>
    <col min="1283" max="1283" width="9.6640625" style="1" customWidth="1"/>
    <col min="1284" max="1284" width="17.88671875" style="1" customWidth="1"/>
    <col min="1285" max="1285" width="20.88671875" style="1" customWidth="1"/>
    <col min="1286" max="1286" width="19.44140625" style="1" customWidth="1"/>
    <col min="1287" max="1287" width="12.6640625" style="1" customWidth="1"/>
    <col min="1288" max="1288" width="22.109375" style="1" customWidth="1"/>
    <col min="1289" max="1533" width="8.6640625" style="1"/>
    <col min="1534" max="1534" width="13.44140625" style="1" customWidth="1"/>
    <col min="1535" max="1535" width="48.44140625" style="1" customWidth="1"/>
    <col min="1536" max="1536" width="0" style="1" hidden="1" customWidth="1"/>
    <col min="1537" max="1537" width="10.44140625" style="1" bestFit="1" customWidth="1"/>
    <col min="1538" max="1538" width="14.44140625" style="1" customWidth="1"/>
    <col min="1539" max="1539" width="9.6640625" style="1" customWidth="1"/>
    <col min="1540" max="1540" width="17.88671875" style="1" customWidth="1"/>
    <col min="1541" max="1541" width="20.88671875" style="1" customWidth="1"/>
    <col min="1542" max="1542" width="19.44140625" style="1" customWidth="1"/>
    <col min="1543" max="1543" width="12.6640625" style="1" customWidth="1"/>
    <col min="1544" max="1544" width="22.109375" style="1" customWidth="1"/>
    <col min="1545" max="1789" width="8.6640625" style="1"/>
    <col min="1790" max="1790" width="13.44140625" style="1" customWidth="1"/>
    <col min="1791" max="1791" width="48.44140625" style="1" customWidth="1"/>
    <col min="1792" max="1792" width="0" style="1" hidden="1" customWidth="1"/>
    <col min="1793" max="1793" width="10.44140625" style="1" bestFit="1" customWidth="1"/>
    <col min="1794" max="1794" width="14.44140625" style="1" customWidth="1"/>
    <col min="1795" max="1795" width="9.6640625" style="1" customWidth="1"/>
    <col min="1796" max="1796" width="17.88671875" style="1" customWidth="1"/>
    <col min="1797" max="1797" width="20.88671875" style="1" customWidth="1"/>
    <col min="1798" max="1798" width="19.44140625" style="1" customWidth="1"/>
    <col min="1799" max="1799" width="12.6640625" style="1" customWidth="1"/>
    <col min="1800" max="1800" width="22.109375" style="1" customWidth="1"/>
    <col min="1801" max="2045" width="8.6640625" style="1"/>
    <col min="2046" max="2046" width="13.44140625" style="1" customWidth="1"/>
    <col min="2047" max="2047" width="48.44140625" style="1" customWidth="1"/>
    <col min="2048" max="2048" width="0" style="1" hidden="1" customWidth="1"/>
    <col min="2049" max="2049" width="10.44140625" style="1" bestFit="1" customWidth="1"/>
    <col min="2050" max="2050" width="14.44140625" style="1" customWidth="1"/>
    <col min="2051" max="2051" width="9.6640625" style="1" customWidth="1"/>
    <col min="2052" max="2052" width="17.88671875" style="1" customWidth="1"/>
    <col min="2053" max="2053" width="20.88671875" style="1" customWidth="1"/>
    <col min="2054" max="2054" width="19.44140625" style="1" customWidth="1"/>
    <col min="2055" max="2055" width="12.6640625" style="1" customWidth="1"/>
    <col min="2056" max="2056" width="22.109375" style="1" customWidth="1"/>
    <col min="2057" max="2301" width="8.6640625" style="1"/>
    <col min="2302" max="2302" width="13.44140625" style="1" customWidth="1"/>
    <col min="2303" max="2303" width="48.44140625" style="1" customWidth="1"/>
    <col min="2304" max="2304" width="0" style="1" hidden="1" customWidth="1"/>
    <col min="2305" max="2305" width="10.44140625" style="1" bestFit="1" customWidth="1"/>
    <col min="2306" max="2306" width="14.44140625" style="1" customWidth="1"/>
    <col min="2307" max="2307" width="9.6640625" style="1" customWidth="1"/>
    <col min="2308" max="2308" width="17.88671875" style="1" customWidth="1"/>
    <col min="2309" max="2309" width="20.88671875" style="1" customWidth="1"/>
    <col min="2310" max="2310" width="19.44140625" style="1" customWidth="1"/>
    <col min="2311" max="2311" width="12.6640625" style="1" customWidth="1"/>
    <col min="2312" max="2312" width="22.109375" style="1" customWidth="1"/>
    <col min="2313" max="2557" width="8.6640625" style="1"/>
    <col min="2558" max="2558" width="13.44140625" style="1" customWidth="1"/>
    <col min="2559" max="2559" width="48.44140625" style="1" customWidth="1"/>
    <col min="2560" max="2560" width="0" style="1" hidden="1" customWidth="1"/>
    <col min="2561" max="2561" width="10.44140625" style="1" bestFit="1" customWidth="1"/>
    <col min="2562" max="2562" width="14.44140625" style="1" customWidth="1"/>
    <col min="2563" max="2563" width="9.6640625" style="1" customWidth="1"/>
    <col min="2564" max="2564" width="17.88671875" style="1" customWidth="1"/>
    <col min="2565" max="2565" width="20.88671875" style="1" customWidth="1"/>
    <col min="2566" max="2566" width="19.44140625" style="1" customWidth="1"/>
    <col min="2567" max="2567" width="12.6640625" style="1" customWidth="1"/>
    <col min="2568" max="2568" width="22.109375" style="1" customWidth="1"/>
    <col min="2569" max="2813" width="8.6640625" style="1"/>
    <col min="2814" max="2814" width="13.44140625" style="1" customWidth="1"/>
    <col min="2815" max="2815" width="48.44140625" style="1" customWidth="1"/>
    <col min="2816" max="2816" width="0" style="1" hidden="1" customWidth="1"/>
    <col min="2817" max="2817" width="10.44140625" style="1" bestFit="1" customWidth="1"/>
    <col min="2818" max="2818" width="14.44140625" style="1" customWidth="1"/>
    <col min="2819" max="2819" width="9.6640625" style="1" customWidth="1"/>
    <col min="2820" max="2820" width="17.88671875" style="1" customWidth="1"/>
    <col min="2821" max="2821" width="20.88671875" style="1" customWidth="1"/>
    <col min="2822" max="2822" width="19.44140625" style="1" customWidth="1"/>
    <col min="2823" max="2823" width="12.6640625" style="1" customWidth="1"/>
    <col min="2824" max="2824" width="22.109375" style="1" customWidth="1"/>
    <col min="2825" max="3069" width="8.6640625" style="1"/>
    <col min="3070" max="3070" width="13.44140625" style="1" customWidth="1"/>
    <col min="3071" max="3071" width="48.44140625" style="1" customWidth="1"/>
    <col min="3072" max="3072" width="0" style="1" hidden="1" customWidth="1"/>
    <col min="3073" max="3073" width="10.44140625" style="1" bestFit="1" customWidth="1"/>
    <col min="3074" max="3074" width="14.44140625" style="1" customWidth="1"/>
    <col min="3075" max="3075" width="9.6640625" style="1" customWidth="1"/>
    <col min="3076" max="3076" width="17.88671875" style="1" customWidth="1"/>
    <col min="3077" max="3077" width="20.88671875" style="1" customWidth="1"/>
    <col min="3078" max="3078" width="19.44140625" style="1" customWidth="1"/>
    <col min="3079" max="3079" width="12.6640625" style="1" customWidth="1"/>
    <col min="3080" max="3080" width="22.109375" style="1" customWidth="1"/>
    <col min="3081" max="3325" width="8.6640625" style="1"/>
    <col min="3326" max="3326" width="13.44140625" style="1" customWidth="1"/>
    <col min="3327" max="3327" width="48.44140625" style="1" customWidth="1"/>
    <col min="3328" max="3328" width="0" style="1" hidden="1" customWidth="1"/>
    <col min="3329" max="3329" width="10.44140625" style="1" bestFit="1" customWidth="1"/>
    <col min="3330" max="3330" width="14.44140625" style="1" customWidth="1"/>
    <col min="3331" max="3331" width="9.6640625" style="1" customWidth="1"/>
    <col min="3332" max="3332" width="17.88671875" style="1" customWidth="1"/>
    <col min="3333" max="3333" width="20.88671875" style="1" customWidth="1"/>
    <col min="3334" max="3334" width="19.44140625" style="1" customWidth="1"/>
    <col min="3335" max="3335" width="12.6640625" style="1" customWidth="1"/>
    <col min="3336" max="3336" width="22.109375" style="1" customWidth="1"/>
    <col min="3337" max="3581" width="8.6640625" style="1"/>
    <col min="3582" max="3582" width="13.44140625" style="1" customWidth="1"/>
    <col min="3583" max="3583" width="48.44140625" style="1" customWidth="1"/>
    <col min="3584" max="3584" width="0" style="1" hidden="1" customWidth="1"/>
    <col min="3585" max="3585" width="10.44140625" style="1" bestFit="1" customWidth="1"/>
    <col min="3586" max="3586" width="14.44140625" style="1" customWidth="1"/>
    <col min="3587" max="3587" width="9.6640625" style="1" customWidth="1"/>
    <col min="3588" max="3588" width="17.88671875" style="1" customWidth="1"/>
    <col min="3589" max="3589" width="20.88671875" style="1" customWidth="1"/>
    <col min="3590" max="3590" width="19.44140625" style="1" customWidth="1"/>
    <col min="3591" max="3591" width="12.6640625" style="1" customWidth="1"/>
    <col min="3592" max="3592" width="22.109375" style="1" customWidth="1"/>
    <col min="3593" max="3837" width="8.6640625" style="1"/>
    <col min="3838" max="3838" width="13.44140625" style="1" customWidth="1"/>
    <col min="3839" max="3839" width="48.44140625" style="1" customWidth="1"/>
    <col min="3840" max="3840" width="0" style="1" hidden="1" customWidth="1"/>
    <col min="3841" max="3841" width="10.44140625" style="1" bestFit="1" customWidth="1"/>
    <col min="3842" max="3842" width="14.44140625" style="1" customWidth="1"/>
    <col min="3843" max="3843" width="9.6640625" style="1" customWidth="1"/>
    <col min="3844" max="3844" width="17.88671875" style="1" customWidth="1"/>
    <col min="3845" max="3845" width="20.88671875" style="1" customWidth="1"/>
    <col min="3846" max="3846" width="19.44140625" style="1" customWidth="1"/>
    <col min="3847" max="3847" width="12.6640625" style="1" customWidth="1"/>
    <col min="3848" max="3848" width="22.109375" style="1" customWidth="1"/>
    <col min="3849" max="4093" width="8.6640625" style="1"/>
    <col min="4094" max="4094" width="13.44140625" style="1" customWidth="1"/>
    <col min="4095" max="4095" width="48.44140625" style="1" customWidth="1"/>
    <col min="4096" max="4096" width="0" style="1" hidden="1" customWidth="1"/>
    <col min="4097" max="4097" width="10.44140625" style="1" bestFit="1" customWidth="1"/>
    <col min="4098" max="4098" width="14.44140625" style="1" customWidth="1"/>
    <col min="4099" max="4099" width="9.6640625" style="1" customWidth="1"/>
    <col min="4100" max="4100" width="17.88671875" style="1" customWidth="1"/>
    <col min="4101" max="4101" width="20.88671875" style="1" customWidth="1"/>
    <col min="4102" max="4102" width="19.44140625" style="1" customWidth="1"/>
    <col min="4103" max="4103" width="12.6640625" style="1" customWidth="1"/>
    <col min="4104" max="4104" width="22.109375" style="1" customWidth="1"/>
    <col min="4105" max="4349" width="8.6640625" style="1"/>
    <col min="4350" max="4350" width="13.44140625" style="1" customWidth="1"/>
    <col min="4351" max="4351" width="48.44140625" style="1" customWidth="1"/>
    <col min="4352" max="4352" width="0" style="1" hidden="1" customWidth="1"/>
    <col min="4353" max="4353" width="10.44140625" style="1" bestFit="1" customWidth="1"/>
    <col min="4354" max="4354" width="14.44140625" style="1" customWidth="1"/>
    <col min="4355" max="4355" width="9.6640625" style="1" customWidth="1"/>
    <col min="4356" max="4356" width="17.88671875" style="1" customWidth="1"/>
    <col min="4357" max="4357" width="20.88671875" style="1" customWidth="1"/>
    <col min="4358" max="4358" width="19.44140625" style="1" customWidth="1"/>
    <col min="4359" max="4359" width="12.6640625" style="1" customWidth="1"/>
    <col min="4360" max="4360" width="22.109375" style="1" customWidth="1"/>
    <col min="4361" max="4605" width="8.6640625" style="1"/>
    <col min="4606" max="4606" width="13.44140625" style="1" customWidth="1"/>
    <col min="4607" max="4607" width="48.44140625" style="1" customWidth="1"/>
    <col min="4608" max="4608" width="0" style="1" hidden="1" customWidth="1"/>
    <col min="4609" max="4609" width="10.44140625" style="1" bestFit="1" customWidth="1"/>
    <col min="4610" max="4610" width="14.44140625" style="1" customWidth="1"/>
    <col min="4611" max="4611" width="9.6640625" style="1" customWidth="1"/>
    <col min="4612" max="4612" width="17.88671875" style="1" customWidth="1"/>
    <col min="4613" max="4613" width="20.88671875" style="1" customWidth="1"/>
    <col min="4614" max="4614" width="19.44140625" style="1" customWidth="1"/>
    <col min="4615" max="4615" width="12.6640625" style="1" customWidth="1"/>
    <col min="4616" max="4616" width="22.109375" style="1" customWidth="1"/>
    <col min="4617" max="4861" width="8.6640625" style="1"/>
    <col min="4862" max="4862" width="13.44140625" style="1" customWidth="1"/>
    <col min="4863" max="4863" width="48.44140625" style="1" customWidth="1"/>
    <col min="4864" max="4864" width="0" style="1" hidden="1" customWidth="1"/>
    <col min="4865" max="4865" width="10.44140625" style="1" bestFit="1" customWidth="1"/>
    <col min="4866" max="4866" width="14.44140625" style="1" customWidth="1"/>
    <col min="4867" max="4867" width="9.6640625" style="1" customWidth="1"/>
    <col min="4868" max="4868" width="17.88671875" style="1" customWidth="1"/>
    <col min="4869" max="4869" width="20.88671875" style="1" customWidth="1"/>
    <col min="4870" max="4870" width="19.44140625" style="1" customWidth="1"/>
    <col min="4871" max="4871" width="12.6640625" style="1" customWidth="1"/>
    <col min="4872" max="4872" width="22.109375" style="1" customWidth="1"/>
    <col min="4873" max="5117" width="8.6640625" style="1"/>
    <col min="5118" max="5118" width="13.44140625" style="1" customWidth="1"/>
    <col min="5119" max="5119" width="48.44140625" style="1" customWidth="1"/>
    <col min="5120" max="5120" width="0" style="1" hidden="1" customWidth="1"/>
    <col min="5121" max="5121" width="10.44140625" style="1" bestFit="1" customWidth="1"/>
    <col min="5122" max="5122" width="14.44140625" style="1" customWidth="1"/>
    <col min="5123" max="5123" width="9.6640625" style="1" customWidth="1"/>
    <col min="5124" max="5124" width="17.88671875" style="1" customWidth="1"/>
    <col min="5125" max="5125" width="20.88671875" style="1" customWidth="1"/>
    <col min="5126" max="5126" width="19.44140625" style="1" customWidth="1"/>
    <col min="5127" max="5127" width="12.6640625" style="1" customWidth="1"/>
    <col min="5128" max="5128" width="22.109375" style="1" customWidth="1"/>
    <col min="5129" max="5373" width="8.6640625" style="1"/>
    <col min="5374" max="5374" width="13.44140625" style="1" customWidth="1"/>
    <col min="5375" max="5375" width="48.44140625" style="1" customWidth="1"/>
    <col min="5376" max="5376" width="0" style="1" hidden="1" customWidth="1"/>
    <col min="5377" max="5377" width="10.44140625" style="1" bestFit="1" customWidth="1"/>
    <col min="5378" max="5378" width="14.44140625" style="1" customWidth="1"/>
    <col min="5379" max="5379" width="9.6640625" style="1" customWidth="1"/>
    <col min="5380" max="5380" width="17.88671875" style="1" customWidth="1"/>
    <col min="5381" max="5381" width="20.88671875" style="1" customWidth="1"/>
    <col min="5382" max="5382" width="19.44140625" style="1" customWidth="1"/>
    <col min="5383" max="5383" width="12.6640625" style="1" customWidth="1"/>
    <col min="5384" max="5384" width="22.109375" style="1" customWidth="1"/>
    <col min="5385" max="5629" width="8.6640625" style="1"/>
    <col min="5630" max="5630" width="13.44140625" style="1" customWidth="1"/>
    <col min="5631" max="5631" width="48.44140625" style="1" customWidth="1"/>
    <col min="5632" max="5632" width="0" style="1" hidden="1" customWidth="1"/>
    <col min="5633" max="5633" width="10.44140625" style="1" bestFit="1" customWidth="1"/>
    <col min="5634" max="5634" width="14.44140625" style="1" customWidth="1"/>
    <col min="5635" max="5635" width="9.6640625" style="1" customWidth="1"/>
    <col min="5636" max="5636" width="17.88671875" style="1" customWidth="1"/>
    <col min="5637" max="5637" width="20.88671875" style="1" customWidth="1"/>
    <col min="5638" max="5638" width="19.44140625" style="1" customWidth="1"/>
    <col min="5639" max="5639" width="12.6640625" style="1" customWidth="1"/>
    <col min="5640" max="5640" width="22.109375" style="1" customWidth="1"/>
    <col min="5641" max="5885" width="8.6640625" style="1"/>
    <col min="5886" max="5886" width="13.44140625" style="1" customWidth="1"/>
    <col min="5887" max="5887" width="48.44140625" style="1" customWidth="1"/>
    <col min="5888" max="5888" width="0" style="1" hidden="1" customWidth="1"/>
    <col min="5889" max="5889" width="10.44140625" style="1" bestFit="1" customWidth="1"/>
    <col min="5890" max="5890" width="14.44140625" style="1" customWidth="1"/>
    <col min="5891" max="5891" width="9.6640625" style="1" customWidth="1"/>
    <col min="5892" max="5892" width="17.88671875" style="1" customWidth="1"/>
    <col min="5893" max="5893" width="20.88671875" style="1" customWidth="1"/>
    <col min="5894" max="5894" width="19.44140625" style="1" customWidth="1"/>
    <col min="5895" max="5895" width="12.6640625" style="1" customWidth="1"/>
    <col min="5896" max="5896" width="22.109375" style="1" customWidth="1"/>
    <col min="5897" max="6141" width="8.6640625" style="1"/>
    <col min="6142" max="6142" width="13.44140625" style="1" customWidth="1"/>
    <col min="6143" max="6143" width="48.44140625" style="1" customWidth="1"/>
    <col min="6144" max="6144" width="0" style="1" hidden="1" customWidth="1"/>
    <col min="6145" max="6145" width="10.44140625" style="1" bestFit="1" customWidth="1"/>
    <col min="6146" max="6146" width="14.44140625" style="1" customWidth="1"/>
    <col min="6147" max="6147" width="9.6640625" style="1" customWidth="1"/>
    <col min="6148" max="6148" width="17.88671875" style="1" customWidth="1"/>
    <col min="6149" max="6149" width="20.88671875" style="1" customWidth="1"/>
    <col min="6150" max="6150" width="19.44140625" style="1" customWidth="1"/>
    <col min="6151" max="6151" width="12.6640625" style="1" customWidth="1"/>
    <col min="6152" max="6152" width="22.109375" style="1" customWidth="1"/>
    <col min="6153" max="6397" width="8.6640625" style="1"/>
    <col min="6398" max="6398" width="13.44140625" style="1" customWidth="1"/>
    <col min="6399" max="6399" width="48.44140625" style="1" customWidth="1"/>
    <col min="6400" max="6400" width="0" style="1" hidden="1" customWidth="1"/>
    <col min="6401" max="6401" width="10.44140625" style="1" bestFit="1" customWidth="1"/>
    <col min="6402" max="6402" width="14.44140625" style="1" customWidth="1"/>
    <col min="6403" max="6403" width="9.6640625" style="1" customWidth="1"/>
    <col min="6404" max="6404" width="17.88671875" style="1" customWidth="1"/>
    <col min="6405" max="6405" width="20.88671875" style="1" customWidth="1"/>
    <col min="6406" max="6406" width="19.44140625" style="1" customWidth="1"/>
    <col min="6407" max="6407" width="12.6640625" style="1" customWidth="1"/>
    <col min="6408" max="6408" width="22.109375" style="1" customWidth="1"/>
    <col min="6409" max="6653" width="8.6640625" style="1"/>
    <col min="6654" max="6654" width="13.44140625" style="1" customWidth="1"/>
    <col min="6655" max="6655" width="48.44140625" style="1" customWidth="1"/>
    <col min="6656" max="6656" width="0" style="1" hidden="1" customWidth="1"/>
    <col min="6657" max="6657" width="10.44140625" style="1" bestFit="1" customWidth="1"/>
    <col min="6658" max="6658" width="14.44140625" style="1" customWidth="1"/>
    <col min="6659" max="6659" width="9.6640625" style="1" customWidth="1"/>
    <col min="6660" max="6660" width="17.88671875" style="1" customWidth="1"/>
    <col min="6661" max="6661" width="20.88671875" style="1" customWidth="1"/>
    <col min="6662" max="6662" width="19.44140625" style="1" customWidth="1"/>
    <col min="6663" max="6663" width="12.6640625" style="1" customWidth="1"/>
    <col min="6664" max="6664" width="22.109375" style="1" customWidth="1"/>
    <col min="6665" max="6909" width="8.6640625" style="1"/>
    <col min="6910" max="6910" width="13.44140625" style="1" customWidth="1"/>
    <col min="6911" max="6911" width="48.44140625" style="1" customWidth="1"/>
    <col min="6912" max="6912" width="0" style="1" hidden="1" customWidth="1"/>
    <col min="6913" max="6913" width="10.44140625" style="1" bestFit="1" customWidth="1"/>
    <col min="6914" max="6914" width="14.44140625" style="1" customWidth="1"/>
    <col min="6915" max="6915" width="9.6640625" style="1" customWidth="1"/>
    <col min="6916" max="6916" width="17.88671875" style="1" customWidth="1"/>
    <col min="6917" max="6917" width="20.88671875" style="1" customWidth="1"/>
    <col min="6918" max="6918" width="19.44140625" style="1" customWidth="1"/>
    <col min="6919" max="6919" width="12.6640625" style="1" customWidth="1"/>
    <col min="6920" max="6920" width="22.109375" style="1" customWidth="1"/>
    <col min="6921" max="7165" width="8.6640625" style="1"/>
    <col min="7166" max="7166" width="13.44140625" style="1" customWidth="1"/>
    <col min="7167" max="7167" width="48.44140625" style="1" customWidth="1"/>
    <col min="7168" max="7168" width="0" style="1" hidden="1" customWidth="1"/>
    <col min="7169" max="7169" width="10.44140625" style="1" bestFit="1" customWidth="1"/>
    <col min="7170" max="7170" width="14.44140625" style="1" customWidth="1"/>
    <col min="7171" max="7171" width="9.6640625" style="1" customWidth="1"/>
    <col min="7172" max="7172" width="17.88671875" style="1" customWidth="1"/>
    <col min="7173" max="7173" width="20.88671875" style="1" customWidth="1"/>
    <col min="7174" max="7174" width="19.44140625" style="1" customWidth="1"/>
    <col min="7175" max="7175" width="12.6640625" style="1" customWidth="1"/>
    <col min="7176" max="7176" width="22.109375" style="1" customWidth="1"/>
    <col min="7177" max="7421" width="8.6640625" style="1"/>
    <col min="7422" max="7422" width="13.44140625" style="1" customWidth="1"/>
    <col min="7423" max="7423" width="48.44140625" style="1" customWidth="1"/>
    <col min="7424" max="7424" width="0" style="1" hidden="1" customWidth="1"/>
    <col min="7425" max="7425" width="10.44140625" style="1" bestFit="1" customWidth="1"/>
    <col min="7426" max="7426" width="14.44140625" style="1" customWidth="1"/>
    <col min="7427" max="7427" width="9.6640625" style="1" customWidth="1"/>
    <col min="7428" max="7428" width="17.88671875" style="1" customWidth="1"/>
    <col min="7429" max="7429" width="20.88671875" style="1" customWidth="1"/>
    <col min="7430" max="7430" width="19.44140625" style="1" customWidth="1"/>
    <col min="7431" max="7431" width="12.6640625" style="1" customWidth="1"/>
    <col min="7432" max="7432" width="22.109375" style="1" customWidth="1"/>
    <col min="7433" max="7677" width="8.6640625" style="1"/>
    <col min="7678" max="7678" width="13.44140625" style="1" customWidth="1"/>
    <col min="7679" max="7679" width="48.44140625" style="1" customWidth="1"/>
    <col min="7680" max="7680" width="0" style="1" hidden="1" customWidth="1"/>
    <col min="7681" max="7681" width="10.44140625" style="1" bestFit="1" customWidth="1"/>
    <col min="7682" max="7682" width="14.44140625" style="1" customWidth="1"/>
    <col min="7683" max="7683" width="9.6640625" style="1" customWidth="1"/>
    <col min="7684" max="7684" width="17.88671875" style="1" customWidth="1"/>
    <col min="7685" max="7685" width="20.88671875" style="1" customWidth="1"/>
    <col min="7686" max="7686" width="19.44140625" style="1" customWidth="1"/>
    <col min="7687" max="7687" width="12.6640625" style="1" customWidth="1"/>
    <col min="7688" max="7688" width="22.109375" style="1" customWidth="1"/>
    <col min="7689" max="7933" width="8.6640625" style="1"/>
    <col min="7934" max="7934" width="13.44140625" style="1" customWidth="1"/>
    <col min="7935" max="7935" width="48.44140625" style="1" customWidth="1"/>
    <col min="7936" max="7936" width="0" style="1" hidden="1" customWidth="1"/>
    <col min="7937" max="7937" width="10.44140625" style="1" bestFit="1" customWidth="1"/>
    <col min="7938" max="7938" width="14.44140625" style="1" customWidth="1"/>
    <col min="7939" max="7939" width="9.6640625" style="1" customWidth="1"/>
    <col min="7940" max="7940" width="17.88671875" style="1" customWidth="1"/>
    <col min="7941" max="7941" width="20.88671875" style="1" customWidth="1"/>
    <col min="7942" max="7942" width="19.44140625" style="1" customWidth="1"/>
    <col min="7943" max="7943" width="12.6640625" style="1" customWidth="1"/>
    <col min="7944" max="7944" width="22.109375" style="1" customWidth="1"/>
    <col min="7945" max="8189" width="8.6640625" style="1"/>
    <col min="8190" max="8190" width="13.44140625" style="1" customWidth="1"/>
    <col min="8191" max="8191" width="48.44140625" style="1" customWidth="1"/>
    <col min="8192" max="8192" width="0" style="1" hidden="1" customWidth="1"/>
    <col min="8193" max="8193" width="10.44140625" style="1" bestFit="1" customWidth="1"/>
    <col min="8194" max="8194" width="14.44140625" style="1" customWidth="1"/>
    <col min="8195" max="8195" width="9.6640625" style="1" customWidth="1"/>
    <col min="8196" max="8196" width="17.88671875" style="1" customWidth="1"/>
    <col min="8197" max="8197" width="20.88671875" style="1" customWidth="1"/>
    <col min="8198" max="8198" width="19.44140625" style="1" customWidth="1"/>
    <col min="8199" max="8199" width="12.6640625" style="1" customWidth="1"/>
    <col min="8200" max="8200" width="22.109375" style="1" customWidth="1"/>
    <col min="8201" max="8445" width="8.6640625" style="1"/>
    <col min="8446" max="8446" width="13.44140625" style="1" customWidth="1"/>
    <col min="8447" max="8447" width="48.44140625" style="1" customWidth="1"/>
    <col min="8448" max="8448" width="0" style="1" hidden="1" customWidth="1"/>
    <col min="8449" max="8449" width="10.44140625" style="1" bestFit="1" customWidth="1"/>
    <col min="8450" max="8450" width="14.44140625" style="1" customWidth="1"/>
    <col min="8451" max="8451" width="9.6640625" style="1" customWidth="1"/>
    <col min="8452" max="8452" width="17.88671875" style="1" customWidth="1"/>
    <col min="8453" max="8453" width="20.88671875" style="1" customWidth="1"/>
    <col min="8454" max="8454" width="19.44140625" style="1" customWidth="1"/>
    <col min="8455" max="8455" width="12.6640625" style="1" customWidth="1"/>
    <col min="8456" max="8456" width="22.109375" style="1" customWidth="1"/>
    <col min="8457" max="8701" width="8.6640625" style="1"/>
    <col min="8702" max="8702" width="13.44140625" style="1" customWidth="1"/>
    <col min="8703" max="8703" width="48.44140625" style="1" customWidth="1"/>
    <col min="8704" max="8704" width="0" style="1" hidden="1" customWidth="1"/>
    <col min="8705" max="8705" width="10.44140625" style="1" bestFit="1" customWidth="1"/>
    <col min="8706" max="8706" width="14.44140625" style="1" customWidth="1"/>
    <col min="8707" max="8707" width="9.6640625" style="1" customWidth="1"/>
    <col min="8708" max="8708" width="17.88671875" style="1" customWidth="1"/>
    <col min="8709" max="8709" width="20.88671875" style="1" customWidth="1"/>
    <col min="8710" max="8710" width="19.44140625" style="1" customWidth="1"/>
    <col min="8711" max="8711" width="12.6640625" style="1" customWidth="1"/>
    <col min="8712" max="8712" width="22.109375" style="1" customWidth="1"/>
    <col min="8713" max="8957" width="8.6640625" style="1"/>
    <col min="8958" max="8958" width="13.44140625" style="1" customWidth="1"/>
    <col min="8959" max="8959" width="48.44140625" style="1" customWidth="1"/>
    <col min="8960" max="8960" width="0" style="1" hidden="1" customWidth="1"/>
    <col min="8961" max="8961" width="10.44140625" style="1" bestFit="1" customWidth="1"/>
    <col min="8962" max="8962" width="14.44140625" style="1" customWidth="1"/>
    <col min="8963" max="8963" width="9.6640625" style="1" customWidth="1"/>
    <col min="8964" max="8964" width="17.88671875" style="1" customWidth="1"/>
    <col min="8965" max="8965" width="20.88671875" style="1" customWidth="1"/>
    <col min="8966" max="8966" width="19.44140625" style="1" customWidth="1"/>
    <col min="8967" max="8967" width="12.6640625" style="1" customWidth="1"/>
    <col min="8968" max="8968" width="22.109375" style="1" customWidth="1"/>
    <col min="8969" max="9213" width="8.6640625" style="1"/>
    <col min="9214" max="9214" width="13.44140625" style="1" customWidth="1"/>
    <col min="9215" max="9215" width="48.44140625" style="1" customWidth="1"/>
    <col min="9216" max="9216" width="0" style="1" hidden="1" customWidth="1"/>
    <col min="9217" max="9217" width="10.44140625" style="1" bestFit="1" customWidth="1"/>
    <col min="9218" max="9218" width="14.44140625" style="1" customWidth="1"/>
    <col min="9219" max="9219" width="9.6640625" style="1" customWidth="1"/>
    <col min="9220" max="9220" width="17.88671875" style="1" customWidth="1"/>
    <col min="9221" max="9221" width="20.88671875" style="1" customWidth="1"/>
    <col min="9222" max="9222" width="19.44140625" style="1" customWidth="1"/>
    <col min="9223" max="9223" width="12.6640625" style="1" customWidth="1"/>
    <col min="9224" max="9224" width="22.109375" style="1" customWidth="1"/>
    <col min="9225" max="9469" width="8.6640625" style="1"/>
    <col min="9470" max="9470" width="13.44140625" style="1" customWidth="1"/>
    <col min="9471" max="9471" width="48.44140625" style="1" customWidth="1"/>
    <col min="9472" max="9472" width="0" style="1" hidden="1" customWidth="1"/>
    <col min="9473" max="9473" width="10.44140625" style="1" bestFit="1" customWidth="1"/>
    <col min="9474" max="9474" width="14.44140625" style="1" customWidth="1"/>
    <col min="9475" max="9475" width="9.6640625" style="1" customWidth="1"/>
    <col min="9476" max="9476" width="17.88671875" style="1" customWidth="1"/>
    <col min="9477" max="9477" width="20.88671875" style="1" customWidth="1"/>
    <col min="9478" max="9478" width="19.44140625" style="1" customWidth="1"/>
    <col min="9479" max="9479" width="12.6640625" style="1" customWidth="1"/>
    <col min="9480" max="9480" width="22.109375" style="1" customWidth="1"/>
    <col min="9481" max="9725" width="8.6640625" style="1"/>
    <col min="9726" max="9726" width="13.44140625" style="1" customWidth="1"/>
    <col min="9727" max="9727" width="48.44140625" style="1" customWidth="1"/>
    <col min="9728" max="9728" width="0" style="1" hidden="1" customWidth="1"/>
    <col min="9729" max="9729" width="10.44140625" style="1" bestFit="1" customWidth="1"/>
    <col min="9730" max="9730" width="14.44140625" style="1" customWidth="1"/>
    <col min="9731" max="9731" width="9.6640625" style="1" customWidth="1"/>
    <col min="9732" max="9732" width="17.88671875" style="1" customWidth="1"/>
    <col min="9733" max="9733" width="20.88671875" style="1" customWidth="1"/>
    <col min="9734" max="9734" width="19.44140625" style="1" customWidth="1"/>
    <col min="9735" max="9735" width="12.6640625" style="1" customWidth="1"/>
    <col min="9736" max="9736" width="22.109375" style="1" customWidth="1"/>
    <col min="9737" max="9981" width="8.6640625" style="1"/>
    <col min="9982" max="9982" width="13.44140625" style="1" customWidth="1"/>
    <col min="9983" max="9983" width="48.44140625" style="1" customWidth="1"/>
    <col min="9984" max="9984" width="0" style="1" hidden="1" customWidth="1"/>
    <col min="9985" max="9985" width="10.44140625" style="1" bestFit="1" customWidth="1"/>
    <col min="9986" max="9986" width="14.44140625" style="1" customWidth="1"/>
    <col min="9987" max="9987" width="9.6640625" style="1" customWidth="1"/>
    <col min="9988" max="9988" width="17.88671875" style="1" customWidth="1"/>
    <col min="9989" max="9989" width="20.88671875" style="1" customWidth="1"/>
    <col min="9990" max="9990" width="19.44140625" style="1" customWidth="1"/>
    <col min="9991" max="9991" width="12.6640625" style="1" customWidth="1"/>
    <col min="9992" max="9992" width="22.109375" style="1" customWidth="1"/>
    <col min="9993" max="10237" width="8.6640625" style="1"/>
    <col min="10238" max="10238" width="13.44140625" style="1" customWidth="1"/>
    <col min="10239" max="10239" width="48.44140625" style="1" customWidth="1"/>
    <col min="10240" max="10240" width="0" style="1" hidden="1" customWidth="1"/>
    <col min="10241" max="10241" width="10.44140625" style="1" bestFit="1" customWidth="1"/>
    <col min="10242" max="10242" width="14.44140625" style="1" customWidth="1"/>
    <col min="10243" max="10243" width="9.6640625" style="1" customWidth="1"/>
    <col min="10244" max="10244" width="17.88671875" style="1" customWidth="1"/>
    <col min="10245" max="10245" width="20.88671875" style="1" customWidth="1"/>
    <col min="10246" max="10246" width="19.44140625" style="1" customWidth="1"/>
    <col min="10247" max="10247" width="12.6640625" style="1" customWidth="1"/>
    <col min="10248" max="10248" width="22.109375" style="1" customWidth="1"/>
    <col min="10249" max="10493" width="8.6640625" style="1"/>
    <col min="10494" max="10494" width="13.44140625" style="1" customWidth="1"/>
    <col min="10495" max="10495" width="48.44140625" style="1" customWidth="1"/>
    <col min="10496" max="10496" width="0" style="1" hidden="1" customWidth="1"/>
    <col min="10497" max="10497" width="10.44140625" style="1" bestFit="1" customWidth="1"/>
    <col min="10498" max="10498" width="14.44140625" style="1" customWidth="1"/>
    <col min="10499" max="10499" width="9.6640625" style="1" customWidth="1"/>
    <col min="10500" max="10500" width="17.88671875" style="1" customWidth="1"/>
    <col min="10501" max="10501" width="20.88671875" style="1" customWidth="1"/>
    <col min="10502" max="10502" width="19.44140625" style="1" customWidth="1"/>
    <col min="10503" max="10503" width="12.6640625" style="1" customWidth="1"/>
    <col min="10504" max="10504" width="22.109375" style="1" customWidth="1"/>
    <col min="10505" max="10749" width="8.6640625" style="1"/>
    <col min="10750" max="10750" width="13.44140625" style="1" customWidth="1"/>
    <col min="10751" max="10751" width="48.44140625" style="1" customWidth="1"/>
    <col min="10752" max="10752" width="0" style="1" hidden="1" customWidth="1"/>
    <col min="10753" max="10753" width="10.44140625" style="1" bestFit="1" customWidth="1"/>
    <col min="10754" max="10754" width="14.44140625" style="1" customWidth="1"/>
    <col min="10755" max="10755" width="9.6640625" style="1" customWidth="1"/>
    <col min="10756" max="10756" width="17.88671875" style="1" customWidth="1"/>
    <col min="10757" max="10757" width="20.88671875" style="1" customWidth="1"/>
    <col min="10758" max="10758" width="19.44140625" style="1" customWidth="1"/>
    <col min="10759" max="10759" width="12.6640625" style="1" customWidth="1"/>
    <col min="10760" max="10760" width="22.109375" style="1" customWidth="1"/>
    <col min="10761" max="11005" width="8.6640625" style="1"/>
    <col min="11006" max="11006" width="13.44140625" style="1" customWidth="1"/>
    <col min="11007" max="11007" width="48.44140625" style="1" customWidth="1"/>
    <col min="11008" max="11008" width="0" style="1" hidden="1" customWidth="1"/>
    <col min="11009" max="11009" width="10.44140625" style="1" bestFit="1" customWidth="1"/>
    <col min="11010" max="11010" width="14.44140625" style="1" customWidth="1"/>
    <col min="11011" max="11011" width="9.6640625" style="1" customWidth="1"/>
    <col min="11012" max="11012" width="17.88671875" style="1" customWidth="1"/>
    <col min="11013" max="11013" width="20.88671875" style="1" customWidth="1"/>
    <col min="11014" max="11014" width="19.44140625" style="1" customWidth="1"/>
    <col min="11015" max="11015" width="12.6640625" style="1" customWidth="1"/>
    <col min="11016" max="11016" width="22.109375" style="1" customWidth="1"/>
    <col min="11017" max="11261" width="8.6640625" style="1"/>
    <col min="11262" max="11262" width="13.44140625" style="1" customWidth="1"/>
    <col min="11263" max="11263" width="48.44140625" style="1" customWidth="1"/>
    <col min="11264" max="11264" width="0" style="1" hidden="1" customWidth="1"/>
    <col min="11265" max="11265" width="10.44140625" style="1" bestFit="1" customWidth="1"/>
    <col min="11266" max="11266" width="14.44140625" style="1" customWidth="1"/>
    <col min="11267" max="11267" width="9.6640625" style="1" customWidth="1"/>
    <col min="11268" max="11268" width="17.88671875" style="1" customWidth="1"/>
    <col min="11269" max="11269" width="20.88671875" style="1" customWidth="1"/>
    <col min="11270" max="11270" width="19.44140625" style="1" customWidth="1"/>
    <col min="11271" max="11271" width="12.6640625" style="1" customWidth="1"/>
    <col min="11272" max="11272" width="22.109375" style="1" customWidth="1"/>
    <col min="11273" max="11517" width="8.6640625" style="1"/>
    <col min="11518" max="11518" width="13.44140625" style="1" customWidth="1"/>
    <col min="11519" max="11519" width="48.44140625" style="1" customWidth="1"/>
    <col min="11520" max="11520" width="0" style="1" hidden="1" customWidth="1"/>
    <col min="11521" max="11521" width="10.44140625" style="1" bestFit="1" customWidth="1"/>
    <col min="11522" max="11522" width="14.44140625" style="1" customWidth="1"/>
    <col min="11523" max="11523" width="9.6640625" style="1" customWidth="1"/>
    <col min="11524" max="11524" width="17.88671875" style="1" customWidth="1"/>
    <col min="11525" max="11525" width="20.88671875" style="1" customWidth="1"/>
    <col min="11526" max="11526" width="19.44140625" style="1" customWidth="1"/>
    <col min="11527" max="11527" width="12.6640625" style="1" customWidth="1"/>
    <col min="11528" max="11528" width="22.109375" style="1" customWidth="1"/>
    <col min="11529" max="11773" width="8.6640625" style="1"/>
    <col min="11774" max="11774" width="13.44140625" style="1" customWidth="1"/>
    <col min="11775" max="11775" width="48.44140625" style="1" customWidth="1"/>
    <col min="11776" max="11776" width="0" style="1" hidden="1" customWidth="1"/>
    <col min="11777" max="11777" width="10.44140625" style="1" bestFit="1" customWidth="1"/>
    <col min="11778" max="11778" width="14.44140625" style="1" customWidth="1"/>
    <col min="11779" max="11779" width="9.6640625" style="1" customWidth="1"/>
    <col min="11780" max="11780" width="17.88671875" style="1" customWidth="1"/>
    <col min="11781" max="11781" width="20.88671875" style="1" customWidth="1"/>
    <col min="11782" max="11782" width="19.44140625" style="1" customWidth="1"/>
    <col min="11783" max="11783" width="12.6640625" style="1" customWidth="1"/>
    <col min="11784" max="11784" width="22.109375" style="1" customWidth="1"/>
    <col min="11785" max="12029" width="8.6640625" style="1"/>
    <col min="12030" max="12030" width="13.44140625" style="1" customWidth="1"/>
    <col min="12031" max="12031" width="48.44140625" style="1" customWidth="1"/>
    <col min="12032" max="12032" width="0" style="1" hidden="1" customWidth="1"/>
    <col min="12033" max="12033" width="10.44140625" style="1" bestFit="1" customWidth="1"/>
    <col min="12034" max="12034" width="14.44140625" style="1" customWidth="1"/>
    <col min="12035" max="12035" width="9.6640625" style="1" customWidth="1"/>
    <col min="12036" max="12036" width="17.88671875" style="1" customWidth="1"/>
    <col min="12037" max="12037" width="20.88671875" style="1" customWidth="1"/>
    <col min="12038" max="12038" width="19.44140625" style="1" customWidth="1"/>
    <col min="12039" max="12039" width="12.6640625" style="1" customWidth="1"/>
    <col min="12040" max="12040" width="22.109375" style="1" customWidth="1"/>
    <col min="12041" max="12285" width="8.6640625" style="1"/>
    <col min="12286" max="12286" width="13.44140625" style="1" customWidth="1"/>
    <col min="12287" max="12287" width="48.44140625" style="1" customWidth="1"/>
    <col min="12288" max="12288" width="0" style="1" hidden="1" customWidth="1"/>
    <col min="12289" max="12289" width="10.44140625" style="1" bestFit="1" customWidth="1"/>
    <col min="12290" max="12290" width="14.44140625" style="1" customWidth="1"/>
    <col min="12291" max="12291" width="9.6640625" style="1" customWidth="1"/>
    <col min="12292" max="12292" width="17.88671875" style="1" customWidth="1"/>
    <col min="12293" max="12293" width="20.88671875" style="1" customWidth="1"/>
    <col min="12294" max="12294" width="19.44140625" style="1" customWidth="1"/>
    <col min="12295" max="12295" width="12.6640625" style="1" customWidth="1"/>
    <col min="12296" max="12296" width="22.109375" style="1" customWidth="1"/>
    <col min="12297" max="12541" width="8.6640625" style="1"/>
    <col min="12542" max="12542" width="13.44140625" style="1" customWidth="1"/>
    <col min="12543" max="12543" width="48.44140625" style="1" customWidth="1"/>
    <col min="12544" max="12544" width="0" style="1" hidden="1" customWidth="1"/>
    <col min="12545" max="12545" width="10.44140625" style="1" bestFit="1" customWidth="1"/>
    <col min="12546" max="12546" width="14.44140625" style="1" customWidth="1"/>
    <col min="12547" max="12547" width="9.6640625" style="1" customWidth="1"/>
    <col min="12548" max="12548" width="17.88671875" style="1" customWidth="1"/>
    <col min="12549" max="12549" width="20.88671875" style="1" customWidth="1"/>
    <col min="12550" max="12550" width="19.44140625" style="1" customWidth="1"/>
    <col min="12551" max="12551" width="12.6640625" style="1" customWidth="1"/>
    <col min="12552" max="12552" width="22.109375" style="1" customWidth="1"/>
    <col min="12553" max="12797" width="8.6640625" style="1"/>
    <col min="12798" max="12798" width="13.44140625" style="1" customWidth="1"/>
    <col min="12799" max="12799" width="48.44140625" style="1" customWidth="1"/>
    <col min="12800" max="12800" width="0" style="1" hidden="1" customWidth="1"/>
    <col min="12801" max="12801" width="10.44140625" style="1" bestFit="1" customWidth="1"/>
    <col min="12802" max="12802" width="14.44140625" style="1" customWidth="1"/>
    <col min="12803" max="12803" width="9.6640625" style="1" customWidth="1"/>
    <col min="12804" max="12804" width="17.88671875" style="1" customWidth="1"/>
    <col min="12805" max="12805" width="20.88671875" style="1" customWidth="1"/>
    <col min="12806" max="12806" width="19.44140625" style="1" customWidth="1"/>
    <col min="12807" max="12807" width="12.6640625" style="1" customWidth="1"/>
    <col min="12808" max="12808" width="22.109375" style="1" customWidth="1"/>
    <col min="12809" max="13053" width="8.6640625" style="1"/>
    <col min="13054" max="13054" width="13.44140625" style="1" customWidth="1"/>
    <col min="13055" max="13055" width="48.44140625" style="1" customWidth="1"/>
    <col min="13056" max="13056" width="0" style="1" hidden="1" customWidth="1"/>
    <col min="13057" max="13057" width="10.44140625" style="1" bestFit="1" customWidth="1"/>
    <col min="13058" max="13058" width="14.44140625" style="1" customWidth="1"/>
    <col min="13059" max="13059" width="9.6640625" style="1" customWidth="1"/>
    <col min="13060" max="13060" width="17.88671875" style="1" customWidth="1"/>
    <col min="13061" max="13061" width="20.88671875" style="1" customWidth="1"/>
    <col min="13062" max="13062" width="19.44140625" style="1" customWidth="1"/>
    <col min="13063" max="13063" width="12.6640625" style="1" customWidth="1"/>
    <col min="13064" max="13064" width="22.109375" style="1" customWidth="1"/>
    <col min="13065" max="13309" width="8.6640625" style="1"/>
    <col min="13310" max="13310" width="13.44140625" style="1" customWidth="1"/>
    <col min="13311" max="13311" width="48.44140625" style="1" customWidth="1"/>
    <col min="13312" max="13312" width="0" style="1" hidden="1" customWidth="1"/>
    <col min="13313" max="13313" width="10.44140625" style="1" bestFit="1" customWidth="1"/>
    <col min="13314" max="13314" width="14.44140625" style="1" customWidth="1"/>
    <col min="13315" max="13315" width="9.6640625" style="1" customWidth="1"/>
    <col min="13316" max="13316" width="17.88671875" style="1" customWidth="1"/>
    <col min="13317" max="13317" width="20.88671875" style="1" customWidth="1"/>
    <col min="13318" max="13318" width="19.44140625" style="1" customWidth="1"/>
    <col min="13319" max="13319" width="12.6640625" style="1" customWidth="1"/>
    <col min="13320" max="13320" width="22.109375" style="1" customWidth="1"/>
    <col min="13321" max="13565" width="8.6640625" style="1"/>
    <col min="13566" max="13566" width="13.44140625" style="1" customWidth="1"/>
    <col min="13567" max="13567" width="48.44140625" style="1" customWidth="1"/>
    <col min="13568" max="13568" width="0" style="1" hidden="1" customWidth="1"/>
    <col min="13569" max="13569" width="10.44140625" style="1" bestFit="1" customWidth="1"/>
    <col min="13570" max="13570" width="14.44140625" style="1" customWidth="1"/>
    <col min="13571" max="13571" width="9.6640625" style="1" customWidth="1"/>
    <col min="13572" max="13572" width="17.88671875" style="1" customWidth="1"/>
    <col min="13573" max="13573" width="20.88671875" style="1" customWidth="1"/>
    <col min="13574" max="13574" width="19.44140625" style="1" customWidth="1"/>
    <col min="13575" max="13575" width="12.6640625" style="1" customWidth="1"/>
    <col min="13576" max="13576" width="22.109375" style="1" customWidth="1"/>
    <col min="13577" max="13821" width="8.6640625" style="1"/>
    <col min="13822" max="13822" width="13.44140625" style="1" customWidth="1"/>
    <col min="13823" max="13823" width="48.44140625" style="1" customWidth="1"/>
    <col min="13824" max="13824" width="0" style="1" hidden="1" customWidth="1"/>
    <col min="13825" max="13825" width="10.44140625" style="1" bestFit="1" customWidth="1"/>
    <col min="13826" max="13826" width="14.44140625" style="1" customWidth="1"/>
    <col min="13827" max="13827" width="9.6640625" style="1" customWidth="1"/>
    <col min="13828" max="13828" width="17.88671875" style="1" customWidth="1"/>
    <col min="13829" max="13829" width="20.88671875" style="1" customWidth="1"/>
    <col min="13830" max="13830" width="19.44140625" style="1" customWidth="1"/>
    <col min="13831" max="13831" width="12.6640625" style="1" customWidth="1"/>
    <col min="13832" max="13832" width="22.109375" style="1" customWidth="1"/>
    <col min="13833" max="14077" width="8.6640625" style="1"/>
    <col min="14078" max="14078" width="13.44140625" style="1" customWidth="1"/>
    <col min="14079" max="14079" width="48.44140625" style="1" customWidth="1"/>
    <col min="14080" max="14080" width="0" style="1" hidden="1" customWidth="1"/>
    <col min="14081" max="14081" width="10.44140625" style="1" bestFit="1" customWidth="1"/>
    <col min="14082" max="14082" width="14.44140625" style="1" customWidth="1"/>
    <col min="14083" max="14083" width="9.6640625" style="1" customWidth="1"/>
    <col min="14084" max="14084" width="17.88671875" style="1" customWidth="1"/>
    <col min="14085" max="14085" width="20.88671875" style="1" customWidth="1"/>
    <col min="14086" max="14086" width="19.44140625" style="1" customWidth="1"/>
    <col min="14087" max="14087" width="12.6640625" style="1" customWidth="1"/>
    <col min="14088" max="14088" width="22.109375" style="1" customWidth="1"/>
    <col min="14089" max="14333" width="8.6640625" style="1"/>
    <col min="14334" max="14334" width="13.44140625" style="1" customWidth="1"/>
    <col min="14335" max="14335" width="48.44140625" style="1" customWidth="1"/>
    <col min="14336" max="14336" width="0" style="1" hidden="1" customWidth="1"/>
    <col min="14337" max="14337" width="10.44140625" style="1" bestFit="1" customWidth="1"/>
    <col min="14338" max="14338" width="14.44140625" style="1" customWidth="1"/>
    <col min="14339" max="14339" width="9.6640625" style="1" customWidth="1"/>
    <col min="14340" max="14340" width="17.88671875" style="1" customWidth="1"/>
    <col min="14341" max="14341" width="20.88671875" style="1" customWidth="1"/>
    <col min="14342" max="14342" width="19.44140625" style="1" customWidth="1"/>
    <col min="14343" max="14343" width="12.6640625" style="1" customWidth="1"/>
    <col min="14344" max="14344" width="22.109375" style="1" customWidth="1"/>
    <col min="14345" max="14589" width="8.6640625" style="1"/>
    <col min="14590" max="14590" width="13.44140625" style="1" customWidth="1"/>
    <col min="14591" max="14591" width="48.44140625" style="1" customWidth="1"/>
    <col min="14592" max="14592" width="0" style="1" hidden="1" customWidth="1"/>
    <col min="14593" max="14593" width="10.44140625" style="1" bestFit="1" customWidth="1"/>
    <col min="14594" max="14594" width="14.44140625" style="1" customWidth="1"/>
    <col min="14595" max="14595" width="9.6640625" style="1" customWidth="1"/>
    <col min="14596" max="14596" width="17.88671875" style="1" customWidth="1"/>
    <col min="14597" max="14597" width="20.88671875" style="1" customWidth="1"/>
    <col min="14598" max="14598" width="19.44140625" style="1" customWidth="1"/>
    <col min="14599" max="14599" width="12.6640625" style="1" customWidth="1"/>
    <col min="14600" max="14600" width="22.109375" style="1" customWidth="1"/>
    <col min="14601" max="14845" width="8.6640625" style="1"/>
    <col min="14846" max="14846" width="13.44140625" style="1" customWidth="1"/>
    <col min="14847" max="14847" width="48.44140625" style="1" customWidth="1"/>
    <col min="14848" max="14848" width="0" style="1" hidden="1" customWidth="1"/>
    <col min="14849" max="14849" width="10.44140625" style="1" bestFit="1" customWidth="1"/>
    <col min="14850" max="14850" width="14.44140625" style="1" customWidth="1"/>
    <col min="14851" max="14851" width="9.6640625" style="1" customWidth="1"/>
    <col min="14852" max="14852" width="17.88671875" style="1" customWidth="1"/>
    <col min="14853" max="14853" width="20.88671875" style="1" customWidth="1"/>
    <col min="14854" max="14854" width="19.44140625" style="1" customWidth="1"/>
    <col min="14855" max="14855" width="12.6640625" style="1" customWidth="1"/>
    <col min="14856" max="14856" width="22.109375" style="1" customWidth="1"/>
    <col min="14857" max="15101" width="8.6640625" style="1"/>
    <col min="15102" max="15102" width="13.44140625" style="1" customWidth="1"/>
    <col min="15103" max="15103" width="48.44140625" style="1" customWidth="1"/>
    <col min="15104" max="15104" width="0" style="1" hidden="1" customWidth="1"/>
    <col min="15105" max="15105" width="10.44140625" style="1" bestFit="1" customWidth="1"/>
    <col min="15106" max="15106" width="14.44140625" style="1" customWidth="1"/>
    <col min="15107" max="15107" width="9.6640625" style="1" customWidth="1"/>
    <col min="15108" max="15108" width="17.88671875" style="1" customWidth="1"/>
    <col min="15109" max="15109" width="20.88671875" style="1" customWidth="1"/>
    <col min="15110" max="15110" width="19.44140625" style="1" customWidth="1"/>
    <col min="15111" max="15111" width="12.6640625" style="1" customWidth="1"/>
    <col min="15112" max="15112" width="22.109375" style="1" customWidth="1"/>
    <col min="15113" max="15357" width="8.6640625" style="1"/>
    <col min="15358" max="15358" width="13.44140625" style="1" customWidth="1"/>
    <col min="15359" max="15359" width="48.44140625" style="1" customWidth="1"/>
    <col min="15360" max="15360" width="0" style="1" hidden="1" customWidth="1"/>
    <col min="15361" max="15361" width="10.44140625" style="1" bestFit="1" customWidth="1"/>
    <col min="15362" max="15362" width="14.44140625" style="1" customWidth="1"/>
    <col min="15363" max="15363" width="9.6640625" style="1" customWidth="1"/>
    <col min="15364" max="15364" width="17.88671875" style="1" customWidth="1"/>
    <col min="15365" max="15365" width="20.88671875" style="1" customWidth="1"/>
    <col min="15366" max="15366" width="19.44140625" style="1" customWidth="1"/>
    <col min="15367" max="15367" width="12.6640625" style="1" customWidth="1"/>
    <col min="15368" max="15368" width="22.109375" style="1" customWidth="1"/>
    <col min="15369" max="15613" width="8.6640625" style="1"/>
    <col min="15614" max="15614" width="13.44140625" style="1" customWidth="1"/>
    <col min="15615" max="15615" width="48.44140625" style="1" customWidth="1"/>
    <col min="15616" max="15616" width="0" style="1" hidden="1" customWidth="1"/>
    <col min="15617" max="15617" width="10.44140625" style="1" bestFit="1" customWidth="1"/>
    <col min="15618" max="15618" width="14.44140625" style="1" customWidth="1"/>
    <col min="15619" max="15619" width="9.6640625" style="1" customWidth="1"/>
    <col min="15620" max="15620" width="17.88671875" style="1" customWidth="1"/>
    <col min="15621" max="15621" width="20.88671875" style="1" customWidth="1"/>
    <col min="15622" max="15622" width="19.44140625" style="1" customWidth="1"/>
    <col min="15623" max="15623" width="12.6640625" style="1" customWidth="1"/>
    <col min="15624" max="15624" width="22.109375" style="1" customWidth="1"/>
    <col min="15625" max="15869" width="8.6640625" style="1"/>
    <col min="15870" max="15870" width="13.44140625" style="1" customWidth="1"/>
    <col min="15871" max="15871" width="48.44140625" style="1" customWidth="1"/>
    <col min="15872" max="15872" width="0" style="1" hidden="1" customWidth="1"/>
    <col min="15873" max="15873" width="10.44140625" style="1" bestFit="1" customWidth="1"/>
    <col min="15874" max="15874" width="14.44140625" style="1" customWidth="1"/>
    <col min="15875" max="15875" width="9.6640625" style="1" customWidth="1"/>
    <col min="15876" max="15876" width="17.88671875" style="1" customWidth="1"/>
    <col min="15877" max="15877" width="20.88671875" style="1" customWidth="1"/>
    <col min="15878" max="15878" width="19.44140625" style="1" customWidth="1"/>
    <col min="15879" max="15879" width="12.6640625" style="1" customWidth="1"/>
    <col min="15880" max="15880" width="22.109375" style="1" customWidth="1"/>
    <col min="15881" max="16125" width="8.6640625" style="1"/>
    <col min="16126" max="16126" width="13.44140625" style="1" customWidth="1"/>
    <col min="16127" max="16127" width="48.44140625" style="1" customWidth="1"/>
    <col min="16128" max="16128" width="0" style="1" hidden="1" customWidth="1"/>
    <col min="16129" max="16129" width="10.44140625" style="1" bestFit="1" customWidth="1"/>
    <col min="16130" max="16130" width="14.44140625" style="1" customWidth="1"/>
    <col min="16131" max="16131" width="9.6640625" style="1" customWidth="1"/>
    <col min="16132" max="16132" width="17.88671875" style="1" customWidth="1"/>
    <col min="16133" max="16133" width="20.88671875" style="1" customWidth="1"/>
    <col min="16134" max="16134" width="19.44140625" style="1" customWidth="1"/>
    <col min="16135" max="16135" width="12.6640625" style="1" customWidth="1"/>
    <col min="16136" max="16136" width="22.109375" style="1" customWidth="1"/>
    <col min="16137" max="16384" width="8.6640625" style="1"/>
  </cols>
  <sheetData>
    <row r="2" spans="2:11" s="6" customFormat="1" ht="31.5" customHeight="1" x14ac:dyDescent="0.3">
      <c r="B2" s="216" t="s">
        <v>286</v>
      </c>
      <c r="C2" s="216"/>
      <c r="D2" s="216"/>
      <c r="E2" s="216"/>
      <c r="F2" s="216"/>
      <c r="G2" s="216"/>
      <c r="H2" s="216"/>
    </row>
    <row r="3" spans="2:11" s="70" customFormat="1" ht="19.5" customHeight="1" x14ac:dyDescent="0.3">
      <c r="B3" s="213"/>
      <c r="C3" s="214"/>
      <c r="D3" s="214"/>
      <c r="E3" s="214"/>
      <c r="F3" s="215"/>
      <c r="G3" s="68">
        <f t="shared" ref="G3:H3" si="0">SUM(G5:G112)</f>
        <v>11800</v>
      </c>
      <c r="H3" s="69">
        <f t="shared" si="0"/>
        <v>7200000000</v>
      </c>
    </row>
    <row r="4" spans="2:11" s="30" customFormat="1" ht="52.2" customHeight="1" x14ac:dyDescent="0.3">
      <c r="B4" s="88" t="s">
        <v>45</v>
      </c>
      <c r="C4" s="89" t="s">
        <v>46</v>
      </c>
      <c r="D4" s="89" t="s">
        <v>12</v>
      </c>
      <c r="E4" s="89" t="s">
        <v>47</v>
      </c>
      <c r="F4" s="89" t="s">
        <v>44</v>
      </c>
      <c r="G4" s="90" t="s">
        <v>48</v>
      </c>
      <c r="H4" s="95" t="s">
        <v>49</v>
      </c>
    </row>
    <row r="5" spans="2:11" x14ac:dyDescent="0.3">
      <c r="B5" s="71" t="s">
        <v>287</v>
      </c>
      <c r="C5" s="72" t="s">
        <v>288</v>
      </c>
      <c r="D5" s="73"/>
      <c r="E5" s="74" t="s">
        <v>50</v>
      </c>
      <c r="F5" s="73"/>
      <c r="G5" s="75"/>
      <c r="H5" s="75"/>
    </row>
    <row r="6" spans="2:11" x14ac:dyDescent="0.3">
      <c r="B6" s="71" t="s">
        <v>17</v>
      </c>
      <c r="C6" s="73" t="s">
        <v>289</v>
      </c>
      <c r="D6" s="73"/>
      <c r="E6" s="74" t="s">
        <v>50</v>
      </c>
      <c r="F6" s="73"/>
      <c r="G6" s="75"/>
      <c r="H6" s="75">
        <v>453623000</v>
      </c>
    </row>
    <row r="7" spans="2:11" x14ac:dyDescent="0.3">
      <c r="B7" s="76" t="s">
        <v>290</v>
      </c>
      <c r="C7" s="72" t="s">
        <v>291</v>
      </c>
      <c r="D7" s="73"/>
      <c r="E7" s="74" t="s">
        <v>50</v>
      </c>
      <c r="F7" s="73"/>
      <c r="G7" s="75"/>
      <c r="H7" s="75"/>
    </row>
    <row r="8" spans="2:11" ht="31.2" x14ac:dyDescent="0.3">
      <c r="B8" s="71" t="s">
        <v>18</v>
      </c>
      <c r="C8" s="73" t="s">
        <v>289</v>
      </c>
      <c r="D8" s="73" t="s">
        <v>87</v>
      </c>
      <c r="E8" s="74" t="s">
        <v>50</v>
      </c>
      <c r="F8" s="73"/>
      <c r="G8" s="75"/>
      <c r="H8" s="75">
        <v>1200000000</v>
      </c>
    </row>
    <row r="9" spans="2:11" ht="31.2" x14ac:dyDescent="0.3">
      <c r="B9" s="71" t="s">
        <v>52</v>
      </c>
      <c r="C9" s="73" t="s">
        <v>292</v>
      </c>
      <c r="D9" s="73" t="s">
        <v>293</v>
      </c>
      <c r="E9" s="74" t="s">
        <v>50</v>
      </c>
      <c r="F9" s="73"/>
      <c r="G9" s="75"/>
      <c r="H9" s="75"/>
    </row>
    <row r="10" spans="2:11" x14ac:dyDescent="0.3">
      <c r="B10" s="76" t="s">
        <v>294</v>
      </c>
      <c r="C10" s="72" t="s">
        <v>295</v>
      </c>
      <c r="D10" s="73"/>
      <c r="E10" s="74" t="s">
        <v>50</v>
      </c>
      <c r="F10" s="73"/>
      <c r="G10" s="75"/>
      <c r="H10" s="75"/>
    </row>
    <row r="11" spans="2:11" ht="78" x14ac:dyDescent="0.3">
      <c r="B11" s="71" t="s">
        <v>131</v>
      </c>
      <c r="C11" s="77" t="s">
        <v>296</v>
      </c>
      <c r="D11" s="73" t="s">
        <v>129</v>
      </c>
      <c r="E11" s="74" t="s">
        <v>50</v>
      </c>
      <c r="F11" s="73"/>
      <c r="G11" s="75"/>
      <c r="H11" s="75">
        <v>127116000</v>
      </c>
    </row>
    <row r="12" spans="2:11" ht="78" x14ac:dyDescent="0.3">
      <c r="B12" s="71" t="s">
        <v>83</v>
      </c>
      <c r="C12" s="77" t="s">
        <v>297</v>
      </c>
      <c r="D12" s="73" t="s">
        <v>81</v>
      </c>
      <c r="E12" s="74" t="s">
        <v>50</v>
      </c>
      <c r="F12" s="73"/>
      <c r="G12" s="75"/>
      <c r="H12" s="75">
        <v>122661000</v>
      </c>
    </row>
    <row r="13" spans="2:11" ht="78" x14ac:dyDescent="0.3">
      <c r="B13" s="71" t="s">
        <v>246</v>
      </c>
      <c r="C13" s="77" t="s">
        <v>298</v>
      </c>
      <c r="D13" s="73" t="s">
        <v>299</v>
      </c>
      <c r="E13" s="74" t="s">
        <v>50</v>
      </c>
      <c r="F13" s="73"/>
      <c r="G13" s="75"/>
      <c r="H13" s="75">
        <v>32000000</v>
      </c>
      <c r="K13" s="154"/>
    </row>
    <row r="14" spans="2:11" x14ac:dyDescent="0.3">
      <c r="B14" s="71" t="s">
        <v>300</v>
      </c>
      <c r="C14" s="73" t="s">
        <v>301</v>
      </c>
      <c r="D14" s="73"/>
      <c r="E14" s="74" t="s">
        <v>50</v>
      </c>
      <c r="F14" s="73"/>
      <c r="G14" s="75"/>
      <c r="H14" s="75"/>
    </row>
    <row r="15" spans="2:11" x14ac:dyDescent="0.3">
      <c r="B15" s="76" t="s">
        <v>302</v>
      </c>
      <c r="C15" s="72" t="s">
        <v>19</v>
      </c>
      <c r="D15" s="73"/>
      <c r="E15" s="74" t="s">
        <v>50</v>
      </c>
      <c r="F15" s="73"/>
      <c r="G15" s="75"/>
      <c r="H15" s="75"/>
    </row>
    <row r="16" spans="2:11" x14ac:dyDescent="0.3">
      <c r="B16" s="71" t="s">
        <v>20</v>
      </c>
      <c r="C16" s="73" t="s">
        <v>303</v>
      </c>
      <c r="D16" s="73"/>
      <c r="E16" s="74" t="s">
        <v>50</v>
      </c>
      <c r="F16" s="73"/>
      <c r="G16" s="75"/>
      <c r="H16" s="75"/>
    </row>
    <row r="17" spans="2:8" x14ac:dyDescent="0.3">
      <c r="B17" s="71" t="s">
        <v>26</v>
      </c>
      <c r="C17" s="73" t="s">
        <v>304</v>
      </c>
      <c r="D17" s="73"/>
      <c r="E17" s="74" t="s">
        <v>50</v>
      </c>
      <c r="F17" s="73"/>
      <c r="G17" s="75"/>
      <c r="H17" s="75"/>
    </row>
    <row r="18" spans="2:8" x14ac:dyDescent="0.3">
      <c r="B18" s="76" t="s">
        <v>72</v>
      </c>
      <c r="C18" s="72" t="s">
        <v>305</v>
      </c>
      <c r="D18" s="73"/>
      <c r="E18" s="74" t="s">
        <v>50</v>
      </c>
      <c r="F18" s="73"/>
      <c r="G18" s="75"/>
      <c r="H18" s="75"/>
    </row>
    <row r="19" spans="2:8" x14ac:dyDescent="0.3">
      <c r="B19" s="71" t="s">
        <v>103</v>
      </c>
      <c r="C19" s="73" t="s">
        <v>306</v>
      </c>
      <c r="D19" s="73" t="s">
        <v>101</v>
      </c>
      <c r="E19" s="74" t="s">
        <v>50</v>
      </c>
      <c r="F19" s="73"/>
      <c r="G19" s="75"/>
      <c r="H19" s="75"/>
    </row>
    <row r="20" spans="2:8" x14ac:dyDescent="0.3">
      <c r="B20" s="71" t="s">
        <v>430</v>
      </c>
      <c r="C20" s="73" t="s">
        <v>431</v>
      </c>
      <c r="D20" s="73"/>
      <c r="E20" s="74" t="s">
        <v>50</v>
      </c>
      <c r="F20" s="73"/>
      <c r="G20" s="75"/>
      <c r="H20" s="75"/>
    </row>
    <row r="21" spans="2:8" x14ac:dyDescent="0.3">
      <c r="B21" s="76" t="s">
        <v>307</v>
      </c>
      <c r="C21" s="72" t="s">
        <v>308</v>
      </c>
      <c r="D21" s="73"/>
      <c r="E21" s="74" t="s">
        <v>50</v>
      </c>
      <c r="F21" s="73"/>
      <c r="G21" s="75"/>
      <c r="H21" s="75"/>
    </row>
    <row r="22" spans="2:8" x14ac:dyDescent="0.3">
      <c r="B22" s="71" t="s">
        <v>194</v>
      </c>
      <c r="C22" s="73" t="s">
        <v>309</v>
      </c>
      <c r="D22" s="73"/>
      <c r="E22" s="74" t="s">
        <v>50</v>
      </c>
      <c r="F22" s="78" t="s">
        <v>310</v>
      </c>
      <c r="G22" s="79">
        <v>2500</v>
      </c>
      <c r="H22" s="75">
        <v>156000000</v>
      </c>
    </row>
    <row r="23" spans="2:8" x14ac:dyDescent="0.3">
      <c r="B23" s="71" t="s">
        <v>169</v>
      </c>
      <c r="C23" s="73" t="s">
        <v>311</v>
      </c>
      <c r="D23" s="73"/>
      <c r="E23" s="74" t="s">
        <v>50</v>
      </c>
      <c r="F23" s="74" t="s">
        <v>310</v>
      </c>
      <c r="G23" s="79">
        <v>2000</v>
      </c>
      <c r="H23" s="75">
        <v>310000000</v>
      </c>
    </row>
    <row r="24" spans="2:8" s="80" customFormat="1" x14ac:dyDescent="0.3">
      <c r="B24" s="71" t="s">
        <v>178</v>
      </c>
      <c r="C24" s="73" t="s">
        <v>312</v>
      </c>
      <c r="D24" s="73"/>
      <c r="E24" s="74" t="s">
        <v>50</v>
      </c>
      <c r="F24" s="74" t="s">
        <v>313</v>
      </c>
      <c r="G24" s="79">
        <v>200</v>
      </c>
      <c r="H24" s="75">
        <v>5000000</v>
      </c>
    </row>
    <row r="25" spans="2:8" x14ac:dyDescent="0.3">
      <c r="B25" s="71" t="s">
        <v>180</v>
      </c>
      <c r="C25" s="73" t="s">
        <v>314</v>
      </c>
      <c r="D25" s="73"/>
      <c r="E25" s="74" t="s">
        <v>50</v>
      </c>
      <c r="F25" s="74" t="s">
        <v>310</v>
      </c>
      <c r="G25" s="79">
        <v>300</v>
      </c>
      <c r="H25" s="75">
        <v>6600000</v>
      </c>
    </row>
    <row r="26" spans="2:8" x14ac:dyDescent="0.3">
      <c r="B26" s="71" t="s">
        <v>182</v>
      </c>
      <c r="C26" s="73" t="s">
        <v>315</v>
      </c>
      <c r="D26" s="73"/>
      <c r="E26" s="74" t="s">
        <v>50</v>
      </c>
      <c r="F26" s="74" t="s">
        <v>316</v>
      </c>
      <c r="G26" s="79">
        <v>100</v>
      </c>
      <c r="H26" s="75">
        <v>3400000</v>
      </c>
    </row>
    <row r="27" spans="2:8" x14ac:dyDescent="0.3">
      <c r="B27" s="71" t="s">
        <v>184</v>
      </c>
      <c r="C27" s="73" t="s">
        <v>549</v>
      </c>
      <c r="D27" s="73"/>
      <c r="E27" s="74" t="s">
        <v>50</v>
      </c>
      <c r="F27" s="74" t="s">
        <v>316</v>
      </c>
      <c r="G27" s="79">
        <v>200</v>
      </c>
      <c r="H27" s="75">
        <v>8600000</v>
      </c>
    </row>
    <row r="28" spans="2:8" s="80" customFormat="1" x14ac:dyDescent="0.3">
      <c r="B28" s="76" t="s">
        <v>317</v>
      </c>
      <c r="C28" s="72" t="s">
        <v>318</v>
      </c>
      <c r="D28" s="73"/>
      <c r="E28" s="74" t="s">
        <v>50</v>
      </c>
      <c r="F28" s="73"/>
      <c r="G28" s="75"/>
      <c r="H28" s="75"/>
    </row>
    <row r="29" spans="2:8" s="80" customFormat="1" x14ac:dyDescent="0.3">
      <c r="B29" s="71" t="s">
        <v>158</v>
      </c>
      <c r="C29" s="73" t="s">
        <v>319</v>
      </c>
      <c r="D29" s="73"/>
      <c r="E29" s="74" t="s">
        <v>50</v>
      </c>
      <c r="F29" s="73"/>
      <c r="G29" s="75"/>
      <c r="H29" s="75"/>
    </row>
    <row r="30" spans="2:8" s="80" customFormat="1" x14ac:dyDescent="0.3">
      <c r="B30" s="76" t="s">
        <v>320</v>
      </c>
      <c r="C30" s="72" t="s">
        <v>321</v>
      </c>
      <c r="D30" s="73"/>
      <c r="E30" s="74" t="s">
        <v>50</v>
      </c>
      <c r="F30" s="73"/>
      <c r="G30" s="75"/>
      <c r="H30" s="75"/>
    </row>
    <row r="31" spans="2:8" x14ac:dyDescent="0.3">
      <c r="B31" s="71" t="s">
        <v>211</v>
      </c>
      <c r="C31" s="73" t="s">
        <v>322</v>
      </c>
      <c r="D31" s="73"/>
      <c r="E31" s="74" t="s">
        <v>50</v>
      </c>
      <c r="F31" s="73"/>
      <c r="G31" s="75"/>
      <c r="H31" s="75"/>
    </row>
    <row r="32" spans="2:8" x14ac:dyDescent="0.3">
      <c r="B32" s="71" t="s">
        <v>201</v>
      </c>
      <c r="C32" s="73" t="s">
        <v>323</v>
      </c>
      <c r="D32" s="73"/>
      <c r="E32" s="74" t="s">
        <v>50</v>
      </c>
      <c r="F32" s="73"/>
      <c r="G32" s="75"/>
      <c r="H32" s="75"/>
    </row>
    <row r="33" spans="2:8" x14ac:dyDescent="0.3">
      <c r="B33" s="76" t="s">
        <v>324</v>
      </c>
      <c r="C33" s="72" t="s">
        <v>325</v>
      </c>
      <c r="D33" s="73"/>
      <c r="E33" s="74" t="s">
        <v>50</v>
      </c>
      <c r="F33" s="73"/>
      <c r="G33" s="75"/>
      <c r="H33" s="75"/>
    </row>
    <row r="34" spans="2:8" x14ac:dyDescent="0.3">
      <c r="B34" s="71" t="s">
        <v>210</v>
      </c>
      <c r="C34" s="73" t="s">
        <v>326</v>
      </c>
      <c r="D34" s="73"/>
      <c r="E34" s="74" t="s">
        <v>50</v>
      </c>
      <c r="F34" s="74" t="s">
        <v>53</v>
      </c>
      <c r="G34" s="79">
        <v>3000</v>
      </c>
      <c r="H34" s="75">
        <v>360000000</v>
      </c>
    </row>
    <row r="35" spans="2:8" x14ac:dyDescent="0.3">
      <c r="B35" s="71" t="s">
        <v>200</v>
      </c>
      <c r="C35" s="73" t="s">
        <v>327</v>
      </c>
      <c r="D35" s="73"/>
      <c r="E35" s="74" t="s">
        <v>50</v>
      </c>
      <c r="F35" s="74" t="s">
        <v>53</v>
      </c>
      <c r="G35" s="79">
        <v>3500</v>
      </c>
      <c r="H35" s="75">
        <v>595000000</v>
      </c>
    </row>
    <row r="36" spans="2:8" x14ac:dyDescent="0.3">
      <c r="B36" s="76" t="s">
        <v>25</v>
      </c>
      <c r="C36" s="72" t="s">
        <v>328</v>
      </c>
      <c r="D36" s="73"/>
      <c r="E36" s="74" t="s">
        <v>50</v>
      </c>
      <c r="F36" s="73"/>
      <c r="G36" s="75"/>
      <c r="H36" s="75"/>
    </row>
    <row r="37" spans="2:8" x14ac:dyDescent="0.3">
      <c r="B37" s="71" t="s">
        <v>329</v>
      </c>
      <c r="C37" s="73" t="s">
        <v>330</v>
      </c>
      <c r="D37" s="73"/>
      <c r="E37" s="74" t="s">
        <v>50</v>
      </c>
      <c r="F37" s="73"/>
      <c r="G37" s="75"/>
      <c r="H37" s="75">
        <v>120000000</v>
      </c>
    </row>
    <row r="38" spans="2:8" x14ac:dyDescent="0.3">
      <c r="B38" s="71" t="s">
        <v>223</v>
      </c>
      <c r="C38" s="73" t="s">
        <v>331</v>
      </c>
      <c r="D38" s="73"/>
      <c r="E38" s="74" t="s">
        <v>50</v>
      </c>
      <c r="F38" s="73"/>
      <c r="G38" s="75"/>
      <c r="H38" s="75"/>
    </row>
    <row r="39" spans="2:8" x14ac:dyDescent="0.3">
      <c r="B39" s="71" t="s">
        <v>216</v>
      </c>
      <c r="C39" s="73" t="s">
        <v>332</v>
      </c>
      <c r="D39" s="73"/>
      <c r="E39" s="74" t="s">
        <v>50</v>
      </c>
      <c r="F39" s="73"/>
      <c r="G39" s="75"/>
      <c r="H39" s="75"/>
    </row>
    <row r="40" spans="2:8" x14ac:dyDescent="0.3">
      <c r="B40" s="76" t="s">
        <v>333</v>
      </c>
      <c r="C40" s="72" t="s">
        <v>334</v>
      </c>
      <c r="D40" s="73"/>
      <c r="E40" s="81" t="s">
        <v>54</v>
      </c>
      <c r="F40" s="73"/>
      <c r="G40" s="75"/>
      <c r="H40" s="75"/>
    </row>
    <row r="41" spans="2:8" x14ac:dyDescent="0.3">
      <c r="B41" s="71" t="s">
        <v>31</v>
      </c>
      <c r="C41" s="73" t="s">
        <v>335</v>
      </c>
      <c r="D41" s="73"/>
      <c r="E41" s="81" t="s">
        <v>54</v>
      </c>
      <c r="F41" s="73"/>
      <c r="G41" s="75"/>
      <c r="H41" s="75">
        <v>30000000</v>
      </c>
    </row>
    <row r="42" spans="2:8" x14ac:dyDescent="0.3">
      <c r="B42" s="76" t="s">
        <v>336</v>
      </c>
      <c r="C42" s="72" t="s">
        <v>337</v>
      </c>
      <c r="D42" s="73"/>
      <c r="E42" s="74" t="s">
        <v>50</v>
      </c>
      <c r="F42" s="73"/>
      <c r="G42" s="75"/>
      <c r="H42" s="75"/>
    </row>
    <row r="43" spans="2:8" s="82" customFormat="1" x14ac:dyDescent="0.3">
      <c r="B43" s="71" t="s">
        <v>163</v>
      </c>
      <c r="C43" s="73" t="s">
        <v>338</v>
      </c>
      <c r="D43" s="73"/>
      <c r="E43" s="74" t="s">
        <v>50</v>
      </c>
      <c r="F43" s="73"/>
      <c r="G43" s="75"/>
      <c r="H43" s="75"/>
    </row>
    <row r="44" spans="2:8" x14ac:dyDescent="0.3">
      <c r="B44" s="76" t="s">
        <v>339</v>
      </c>
      <c r="C44" s="72" t="s">
        <v>340</v>
      </c>
      <c r="D44" s="73"/>
      <c r="E44" s="74" t="s">
        <v>50</v>
      </c>
      <c r="F44" s="73"/>
      <c r="G44" s="75"/>
      <c r="H44" s="75"/>
    </row>
    <row r="45" spans="2:8" ht="31.2" x14ac:dyDescent="0.3">
      <c r="B45" s="71" t="s">
        <v>341</v>
      </c>
      <c r="C45" s="73" t="s">
        <v>342</v>
      </c>
      <c r="D45" s="73"/>
      <c r="E45" s="74" t="s">
        <v>50</v>
      </c>
      <c r="F45" s="74" t="s">
        <v>51</v>
      </c>
      <c r="G45" s="75"/>
      <c r="H45" s="75">
        <v>100000000</v>
      </c>
    </row>
    <row r="46" spans="2:8" x14ac:dyDescent="0.3">
      <c r="B46" s="76" t="s">
        <v>343</v>
      </c>
      <c r="C46" s="72" t="s">
        <v>344</v>
      </c>
      <c r="D46" s="73"/>
      <c r="E46" s="81" t="s">
        <v>54</v>
      </c>
      <c r="F46" s="73"/>
      <c r="G46" s="75"/>
      <c r="H46" s="75"/>
    </row>
    <row r="47" spans="2:8" ht="60" customHeight="1" x14ac:dyDescent="0.3">
      <c r="B47" s="71" t="s">
        <v>159</v>
      </c>
      <c r="C47" s="73" t="s">
        <v>345</v>
      </c>
      <c r="D47" s="73" t="s">
        <v>156</v>
      </c>
      <c r="E47" s="81" t="s">
        <v>54</v>
      </c>
      <c r="F47" s="73"/>
      <c r="G47" s="75"/>
      <c r="H47" s="75"/>
    </row>
    <row r="48" spans="2:8" ht="60" customHeight="1" x14ac:dyDescent="0.3">
      <c r="B48" s="71" t="s">
        <v>224</v>
      </c>
      <c r="C48" s="73" t="s">
        <v>346</v>
      </c>
      <c r="D48" s="73" t="s">
        <v>221</v>
      </c>
      <c r="E48" s="81" t="s">
        <v>54</v>
      </c>
      <c r="F48" s="73"/>
      <c r="G48" s="75"/>
      <c r="H48" s="75"/>
    </row>
    <row r="49" spans="2:8" ht="60" customHeight="1" x14ac:dyDescent="0.3">
      <c r="B49" s="71" t="s">
        <v>97</v>
      </c>
      <c r="C49" s="73" t="s">
        <v>347</v>
      </c>
      <c r="D49" s="73" t="s">
        <v>95</v>
      </c>
      <c r="E49" s="81" t="s">
        <v>54</v>
      </c>
      <c r="F49" s="73"/>
      <c r="G49" s="75"/>
      <c r="H49" s="75"/>
    </row>
    <row r="50" spans="2:8" ht="60" customHeight="1" x14ac:dyDescent="0.3">
      <c r="B50" s="71" t="s">
        <v>119</v>
      </c>
      <c r="C50" s="73" t="s">
        <v>348</v>
      </c>
      <c r="D50" s="73" t="s">
        <v>117</v>
      </c>
      <c r="E50" s="81" t="s">
        <v>54</v>
      </c>
      <c r="F50" s="73"/>
      <c r="G50" s="75"/>
      <c r="H50" s="75">
        <v>30000000</v>
      </c>
    </row>
    <row r="51" spans="2:8" ht="93.6" x14ac:dyDescent="0.3">
      <c r="B51" s="71" t="s">
        <v>170</v>
      </c>
      <c r="C51" s="73" t="s">
        <v>349</v>
      </c>
      <c r="D51" s="73" t="s">
        <v>167</v>
      </c>
      <c r="E51" s="81" t="s">
        <v>54</v>
      </c>
      <c r="F51" s="73"/>
      <c r="G51" s="75"/>
      <c r="H51" s="75">
        <v>150000000</v>
      </c>
    </row>
    <row r="52" spans="2:8" ht="93.6" x14ac:dyDescent="0.3">
      <c r="B52" s="71" t="s">
        <v>350</v>
      </c>
      <c r="C52" s="73" t="s">
        <v>351</v>
      </c>
      <c r="D52" s="73" t="s">
        <v>143</v>
      </c>
      <c r="E52" s="81" t="s">
        <v>54</v>
      </c>
      <c r="F52" s="73"/>
      <c r="G52" s="75"/>
      <c r="H52" s="75"/>
    </row>
    <row r="53" spans="2:8" ht="93.6" x14ac:dyDescent="0.3">
      <c r="B53" s="71" t="s">
        <v>352</v>
      </c>
      <c r="C53" s="73" t="s">
        <v>353</v>
      </c>
      <c r="D53" s="73" t="s">
        <v>137</v>
      </c>
      <c r="E53" s="81" t="s">
        <v>54</v>
      </c>
      <c r="F53" s="73"/>
      <c r="G53" s="75"/>
      <c r="H53" s="75"/>
    </row>
    <row r="54" spans="2:8" ht="78" x14ac:dyDescent="0.3">
      <c r="B54" s="71" t="s">
        <v>354</v>
      </c>
      <c r="C54" s="73" t="s">
        <v>355</v>
      </c>
      <c r="D54" s="73" t="s">
        <v>151</v>
      </c>
      <c r="E54" s="81" t="s">
        <v>54</v>
      </c>
      <c r="F54" s="73"/>
      <c r="G54" s="75"/>
      <c r="H54" s="75"/>
    </row>
    <row r="55" spans="2:8" ht="93.6" x14ac:dyDescent="0.3">
      <c r="B55" s="71" t="s">
        <v>356</v>
      </c>
      <c r="C55" s="73" t="s">
        <v>357</v>
      </c>
      <c r="D55" s="73" t="s">
        <v>358</v>
      </c>
      <c r="E55" s="81" t="s">
        <v>54</v>
      </c>
      <c r="F55" s="83" t="s">
        <v>51</v>
      </c>
      <c r="G55" s="75"/>
      <c r="H55" s="75">
        <v>120000000</v>
      </c>
    </row>
    <row r="56" spans="2:8" ht="78" x14ac:dyDescent="0.3">
      <c r="B56" s="71" t="s">
        <v>125</v>
      </c>
      <c r="C56" s="73" t="s">
        <v>359</v>
      </c>
      <c r="D56" s="73" t="s">
        <v>123</v>
      </c>
      <c r="E56" s="81" t="s">
        <v>54</v>
      </c>
      <c r="F56" s="73"/>
      <c r="G56" s="75"/>
      <c r="H56" s="75"/>
    </row>
    <row r="57" spans="2:8" x14ac:dyDescent="0.3">
      <c r="B57" s="76" t="s">
        <v>360</v>
      </c>
      <c r="C57" s="72" t="s">
        <v>361</v>
      </c>
      <c r="D57" s="73"/>
      <c r="E57" s="81" t="s">
        <v>54</v>
      </c>
      <c r="F57" s="73"/>
      <c r="G57" s="75"/>
      <c r="H57" s="75"/>
    </row>
    <row r="58" spans="2:8" x14ac:dyDescent="0.3">
      <c r="B58" s="71" t="s">
        <v>248</v>
      </c>
      <c r="C58" s="73" t="s">
        <v>22</v>
      </c>
      <c r="D58" s="73"/>
      <c r="E58" s="81" t="s">
        <v>54</v>
      </c>
      <c r="F58" s="73"/>
      <c r="G58" s="75"/>
      <c r="H58" s="75"/>
    </row>
    <row r="59" spans="2:8" x14ac:dyDescent="0.3">
      <c r="B59" s="71" t="s">
        <v>32</v>
      </c>
      <c r="C59" s="73" t="s">
        <v>362</v>
      </c>
      <c r="D59" s="73"/>
      <c r="E59" s="81" t="s">
        <v>54</v>
      </c>
      <c r="F59" s="73"/>
      <c r="G59" s="75"/>
      <c r="H59" s="75"/>
    </row>
    <row r="60" spans="2:8" x14ac:dyDescent="0.3">
      <c r="B60" s="71" t="s">
        <v>363</v>
      </c>
      <c r="C60" s="73" t="s">
        <v>364</v>
      </c>
      <c r="D60" s="73"/>
      <c r="E60" s="81" t="s">
        <v>54</v>
      </c>
      <c r="F60" s="73"/>
      <c r="G60" s="75"/>
      <c r="H60" s="75"/>
    </row>
    <row r="61" spans="2:8" x14ac:dyDescent="0.3">
      <c r="B61" s="76" t="s">
        <v>365</v>
      </c>
      <c r="C61" s="72" t="s">
        <v>366</v>
      </c>
      <c r="D61" s="73"/>
      <c r="E61" s="81" t="s">
        <v>54</v>
      </c>
      <c r="F61" s="73"/>
      <c r="G61" s="75"/>
      <c r="H61" s="75"/>
    </row>
    <row r="62" spans="2:8" x14ac:dyDescent="0.3">
      <c r="B62" s="71" t="s">
        <v>89</v>
      </c>
      <c r="C62" s="73" t="s">
        <v>367</v>
      </c>
      <c r="D62" s="73"/>
      <c r="E62" s="81" t="s">
        <v>54</v>
      </c>
      <c r="F62" s="73"/>
      <c r="G62" s="75"/>
      <c r="H62" s="75">
        <v>455599750</v>
      </c>
    </row>
    <row r="63" spans="2:8" x14ac:dyDescent="0.3">
      <c r="B63" s="71" t="s">
        <v>368</v>
      </c>
      <c r="C63" s="73" t="s">
        <v>369</v>
      </c>
      <c r="D63" s="73"/>
      <c r="E63" s="81" t="s">
        <v>54</v>
      </c>
      <c r="F63" s="73"/>
      <c r="G63" s="75"/>
      <c r="H63" s="75"/>
    </row>
    <row r="64" spans="2:8" x14ac:dyDescent="0.3">
      <c r="B64" s="76" t="s">
        <v>370</v>
      </c>
      <c r="C64" s="72" t="s">
        <v>55</v>
      </c>
      <c r="D64" s="73"/>
      <c r="E64" s="81" t="s">
        <v>54</v>
      </c>
      <c r="F64" s="73"/>
      <c r="G64" s="75"/>
      <c r="H64" s="75"/>
    </row>
    <row r="65" spans="2:8" x14ac:dyDescent="0.3">
      <c r="B65" s="71" t="s">
        <v>236</v>
      </c>
      <c r="C65" s="73" t="s">
        <v>371</v>
      </c>
      <c r="D65" s="73"/>
      <c r="E65" s="81" t="s">
        <v>54</v>
      </c>
      <c r="F65" s="73"/>
      <c r="G65" s="75"/>
      <c r="H65" s="75"/>
    </row>
    <row r="66" spans="2:8" x14ac:dyDescent="0.3">
      <c r="B66" s="71" t="s">
        <v>372</v>
      </c>
      <c r="C66" s="73" t="s">
        <v>373</v>
      </c>
      <c r="D66" s="73"/>
      <c r="E66" s="81" t="s">
        <v>54</v>
      </c>
      <c r="F66" s="73"/>
      <c r="G66" s="75"/>
      <c r="H66" s="75"/>
    </row>
    <row r="67" spans="2:8" x14ac:dyDescent="0.3">
      <c r="B67" s="76" t="s">
        <v>374</v>
      </c>
      <c r="C67" s="72" t="s">
        <v>375</v>
      </c>
      <c r="D67" s="73"/>
      <c r="E67" s="81" t="s">
        <v>54</v>
      </c>
      <c r="F67" s="73"/>
      <c r="G67" s="75"/>
      <c r="H67" s="75"/>
    </row>
    <row r="68" spans="2:8" x14ac:dyDescent="0.3">
      <c r="B68" s="71" t="s">
        <v>23</v>
      </c>
      <c r="C68" s="73" t="s">
        <v>56</v>
      </c>
      <c r="D68" s="73"/>
      <c r="E68" s="81" t="s">
        <v>54</v>
      </c>
      <c r="F68" s="73"/>
      <c r="G68" s="75"/>
      <c r="H68" s="75"/>
    </row>
    <row r="69" spans="2:8" x14ac:dyDescent="0.3">
      <c r="B69" s="71" t="s">
        <v>57</v>
      </c>
      <c r="C69" s="73" t="s">
        <v>58</v>
      </c>
      <c r="D69" s="73"/>
      <c r="E69" s="81" t="s">
        <v>54</v>
      </c>
      <c r="F69" s="73"/>
      <c r="G69" s="75"/>
      <c r="H69" s="75"/>
    </row>
    <row r="70" spans="2:8" x14ac:dyDescent="0.3">
      <c r="B70" s="76" t="s">
        <v>33</v>
      </c>
      <c r="C70" s="72" t="s">
        <v>59</v>
      </c>
      <c r="D70" s="73"/>
      <c r="E70" s="81" t="s">
        <v>54</v>
      </c>
      <c r="F70" s="73"/>
      <c r="G70" s="75"/>
      <c r="H70" s="75"/>
    </row>
    <row r="71" spans="2:8" x14ac:dyDescent="0.3">
      <c r="B71" s="71" t="s">
        <v>376</v>
      </c>
      <c r="C71" s="73" t="s">
        <v>377</v>
      </c>
      <c r="D71" s="73"/>
      <c r="E71" s="81" t="s">
        <v>54</v>
      </c>
      <c r="F71" s="73"/>
      <c r="G71" s="75"/>
      <c r="H71" s="75">
        <v>1000000000</v>
      </c>
    </row>
    <row r="72" spans="2:8" x14ac:dyDescent="0.3">
      <c r="B72" s="71" t="s">
        <v>378</v>
      </c>
      <c r="C72" s="73" t="s">
        <v>379</v>
      </c>
      <c r="D72" s="73"/>
      <c r="E72" s="81" t="s">
        <v>54</v>
      </c>
      <c r="F72" s="73"/>
      <c r="G72" s="75"/>
      <c r="H72" s="75">
        <v>700000000</v>
      </c>
    </row>
    <row r="73" spans="2:8" x14ac:dyDescent="0.3">
      <c r="B73" s="71" t="s">
        <v>380</v>
      </c>
      <c r="C73" s="73" t="s">
        <v>381</v>
      </c>
      <c r="D73" s="73"/>
      <c r="E73" s="81" t="s">
        <v>54</v>
      </c>
      <c r="F73" s="73"/>
      <c r="G73" s="75"/>
      <c r="H73" s="75">
        <v>1010000000</v>
      </c>
    </row>
    <row r="74" spans="2:8" x14ac:dyDescent="0.3">
      <c r="B74" s="76" t="s">
        <v>43</v>
      </c>
      <c r="C74" s="72" t="s">
        <v>382</v>
      </c>
      <c r="D74" s="73"/>
      <c r="E74" s="81" t="s">
        <v>54</v>
      </c>
      <c r="F74" s="73"/>
      <c r="G74" s="75"/>
      <c r="H74" s="75"/>
    </row>
    <row r="75" spans="2:8" x14ac:dyDescent="0.3">
      <c r="B75" s="71" t="s">
        <v>383</v>
      </c>
      <c r="C75" s="73" t="s">
        <v>384</v>
      </c>
      <c r="D75" s="73"/>
      <c r="E75" s="81" t="s">
        <v>54</v>
      </c>
      <c r="F75" s="73"/>
      <c r="G75" s="75"/>
      <c r="H75" s="75">
        <v>104400250</v>
      </c>
    </row>
    <row r="76" spans="2:8" x14ac:dyDescent="0.3">
      <c r="B76" s="71" t="s">
        <v>285</v>
      </c>
      <c r="C76" s="73" t="s">
        <v>385</v>
      </c>
      <c r="D76" s="73"/>
      <c r="E76" s="81" t="s">
        <v>54</v>
      </c>
      <c r="F76" s="73"/>
      <c r="G76" s="75"/>
    </row>
    <row r="77" spans="2:8" x14ac:dyDescent="0.3">
      <c r="B77" s="76" t="s">
        <v>386</v>
      </c>
      <c r="C77" s="72" t="s">
        <v>387</v>
      </c>
      <c r="D77" s="73"/>
      <c r="E77" s="81" t="s">
        <v>54</v>
      </c>
      <c r="F77" s="73"/>
      <c r="G77" s="75"/>
      <c r="H77" s="75"/>
    </row>
    <row r="78" spans="2:8" x14ac:dyDescent="0.3">
      <c r="B78" s="71" t="s">
        <v>4</v>
      </c>
      <c r="C78" s="73" t="s">
        <v>388</v>
      </c>
      <c r="D78" s="73"/>
      <c r="E78" s="81" t="s">
        <v>54</v>
      </c>
      <c r="F78" s="73"/>
      <c r="G78" s="75"/>
      <c r="H78" s="75"/>
    </row>
    <row r="79" spans="2:8" x14ac:dyDescent="0.3">
      <c r="B79" s="76" t="s">
        <v>389</v>
      </c>
      <c r="C79" s="72" t="s">
        <v>390</v>
      </c>
      <c r="D79" s="73"/>
      <c r="E79" s="81" t="s">
        <v>54</v>
      </c>
      <c r="F79" s="73"/>
      <c r="G79" s="75"/>
      <c r="H79" s="75"/>
    </row>
    <row r="80" spans="2:8" x14ac:dyDescent="0.3">
      <c r="B80" s="76" t="s">
        <v>391</v>
      </c>
      <c r="C80" s="72" t="s">
        <v>392</v>
      </c>
      <c r="D80" s="73"/>
      <c r="E80" s="74" t="s">
        <v>50</v>
      </c>
      <c r="F80" s="73"/>
      <c r="G80" s="75"/>
      <c r="H80" s="75"/>
    </row>
    <row r="81" spans="2:8" x14ac:dyDescent="0.3">
      <c r="B81" s="71" t="s">
        <v>204</v>
      </c>
      <c r="C81" s="73" t="s">
        <v>393</v>
      </c>
      <c r="D81" s="73"/>
      <c r="E81" s="74" t="s">
        <v>50</v>
      </c>
      <c r="F81" s="73"/>
      <c r="G81" s="75"/>
      <c r="H81" s="75"/>
    </row>
    <row r="82" spans="2:8" x14ac:dyDescent="0.3">
      <c r="B82" s="71" t="s">
        <v>188</v>
      </c>
      <c r="C82" s="73" t="s">
        <v>394</v>
      </c>
      <c r="D82" s="73"/>
      <c r="E82" s="74" t="s">
        <v>50</v>
      </c>
      <c r="F82" s="73"/>
      <c r="G82" s="75"/>
      <c r="H82" s="75"/>
    </row>
    <row r="83" spans="2:8" x14ac:dyDescent="0.3">
      <c r="B83" s="76" t="s">
        <v>395</v>
      </c>
      <c r="C83" s="72" t="s">
        <v>396</v>
      </c>
      <c r="D83" s="73"/>
      <c r="E83" s="74" t="s">
        <v>50</v>
      </c>
      <c r="F83" s="73"/>
      <c r="G83" s="75"/>
      <c r="H83" s="75"/>
    </row>
    <row r="84" spans="2:8" x14ac:dyDescent="0.3">
      <c r="B84" s="71" t="s">
        <v>227</v>
      </c>
      <c r="C84" s="73" t="s">
        <v>397</v>
      </c>
      <c r="D84" s="73"/>
      <c r="E84" s="74" t="s">
        <v>50</v>
      </c>
      <c r="F84" s="73"/>
      <c r="G84" s="75"/>
      <c r="H84" s="75"/>
    </row>
    <row r="85" spans="2:8" x14ac:dyDescent="0.3">
      <c r="B85" s="71" t="s">
        <v>229</v>
      </c>
      <c r="C85" s="73" t="s">
        <v>398</v>
      </c>
      <c r="D85" s="73"/>
      <c r="E85" s="74" t="s">
        <v>50</v>
      </c>
      <c r="F85" s="73"/>
      <c r="G85" s="75"/>
      <c r="H85" s="75"/>
    </row>
    <row r="86" spans="2:8" x14ac:dyDescent="0.3">
      <c r="B86" s="76" t="s">
        <v>399</v>
      </c>
      <c r="C86" s="72" t="s">
        <v>400</v>
      </c>
      <c r="D86" s="73"/>
      <c r="E86" s="74" t="s">
        <v>50</v>
      </c>
      <c r="F86" s="73"/>
      <c r="G86" s="75"/>
      <c r="H86" s="75"/>
    </row>
    <row r="87" spans="2:8" x14ac:dyDescent="0.3">
      <c r="B87" s="71" t="s">
        <v>231</v>
      </c>
      <c r="C87" s="73" t="s">
        <v>401</v>
      </c>
      <c r="D87" s="73"/>
      <c r="E87" s="74" t="s">
        <v>50</v>
      </c>
      <c r="F87" s="73"/>
      <c r="G87" s="75"/>
      <c r="H87" s="75"/>
    </row>
    <row r="88" spans="2:8" x14ac:dyDescent="0.3">
      <c r="B88" s="71" t="s">
        <v>266</v>
      </c>
      <c r="C88" s="73" t="s">
        <v>402</v>
      </c>
      <c r="D88" s="73"/>
      <c r="E88" s="74" t="s">
        <v>50</v>
      </c>
      <c r="F88" s="73"/>
      <c r="G88" s="75"/>
      <c r="H88" s="75"/>
    </row>
    <row r="89" spans="2:8" x14ac:dyDescent="0.3">
      <c r="B89" s="71" t="s">
        <v>271</v>
      </c>
      <c r="C89" s="73" t="s">
        <v>403</v>
      </c>
      <c r="D89" s="73"/>
      <c r="E89" s="74" t="s">
        <v>50</v>
      </c>
      <c r="F89" s="73"/>
      <c r="G89" s="75"/>
      <c r="H89" s="75"/>
    </row>
    <row r="90" spans="2:8" x14ac:dyDescent="0.3">
      <c r="B90" s="71" t="s">
        <v>113</v>
      </c>
      <c r="C90" s="73" t="s">
        <v>404</v>
      </c>
      <c r="D90" s="73"/>
      <c r="E90" s="74" t="s">
        <v>50</v>
      </c>
      <c r="F90" s="73"/>
      <c r="G90" s="75"/>
      <c r="H90" s="75"/>
    </row>
    <row r="91" spans="2:8" x14ac:dyDescent="0.3">
      <c r="B91" s="71" t="s">
        <v>405</v>
      </c>
      <c r="C91" s="73" t="s">
        <v>406</v>
      </c>
      <c r="D91" s="73"/>
      <c r="E91" s="74" t="s">
        <v>50</v>
      </c>
      <c r="F91" s="73"/>
      <c r="G91" s="75"/>
      <c r="H91" s="75"/>
    </row>
    <row r="92" spans="2:8" x14ac:dyDescent="0.3">
      <c r="B92" s="76" t="s">
        <v>27</v>
      </c>
      <c r="C92" s="72" t="s">
        <v>60</v>
      </c>
      <c r="D92" s="73"/>
      <c r="E92" s="74" t="s">
        <v>50</v>
      </c>
      <c r="F92" s="73"/>
      <c r="G92" s="75"/>
      <c r="H92" s="75"/>
    </row>
    <row r="93" spans="2:8" x14ac:dyDescent="0.3">
      <c r="B93" s="76" t="s">
        <v>407</v>
      </c>
      <c r="C93" s="72" t="s">
        <v>408</v>
      </c>
      <c r="D93" s="73"/>
      <c r="E93" s="74" t="s">
        <v>50</v>
      </c>
      <c r="F93" s="73"/>
      <c r="G93" s="75"/>
      <c r="H93" s="75"/>
    </row>
    <row r="94" spans="2:8" x14ac:dyDescent="0.3">
      <c r="B94" s="71" t="s">
        <v>35</v>
      </c>
      <c r="C94" s="73" t="s">
        <v>409</v>
      </c>
      <c r="D94" s="73"/>
      <c r="E94" s="74" t="s">
        <v>50</v>
      </c>
      <c r="F94" s="73"/>
      <c r="G94" s="75"/>
      <c r="H94" s="75"/>
    </row>
    <row r="95" spans="2:8" x14ac:dyDescent="0.3">
      <c r="B95" s="71" t="s">
        <v>28</v>
      </c>
      <c r="C95" s="73" t="s">
        <v>410</v>
      </c>
      <c r="D95" s="73"/>
      <c r="E95" s="74" t="s">
        <v>50</v>
      </c>
      <c r="F95" s="73"/>
      <c r="G95" s="75"/>
      <c r="H95" s="75"/>
    </row>
    <row r="96" spans="2:8" x14ac:dyDescent="0.3">
      <c r="B96" s="71" t="s">
        <v>61</v>
      </c>
      <c r="C96" s="73" t="s">
        <v>411</v>
      </c>
      <c r="D96" s="73"/>
      <c r="E96" s="74" t="s">
        <v>50</v>
      </c>
      <c r="F96" s="73"/>
      <c r="G96" s="75"/>
      <c r="H96" s="75"/>
    </row>
    <row r="97" spans="2:8" x14ac:dyDescent="0.3">
      <c r="B97" s="71" t="s">
        <v>37</v>
      </c>
      <c r="C97" s="73" t="s">
        <v>412</v>
      </c>
      <c r="D97" s="73"/>
      <c r="E97" s="74" t="s">
        <v>50</v>
      </c>
      <c r="F97" s="73"/>
      <c r="G97" s="75"/>
      <c r="H97" s="75"/>
    </row>
    <row r="98" spans="2:8" x14ac:dyDescent="0.3">
      <c r="B98" s="71" t="s">
        <v>62</v>
      </c>
      <c r="C98" s="73" t="s">
        <v>413</v>
      </c>
      <c r="D98" s="73"/>
      <c r="E98" s="74" t="s">
        <v>50</v>
      </c>
      <c r="F98" s="73"/>
      <c r="G98" s="75"/>
      <c r="H98" s="75"/>
    </row>
    <row r="99" spans="2:8" x14ac:dyDescent="0.3">
      <c r="B99" s="71" t="s">
        <v>63</v>
      </c>
      <c r="C99" s="73" t="s">
        <v>414</v>
      </c>
      <c r="D99" s="73"/>
      <c r="E99" s="74" t="s">
        <v>50</v>
      </c>
      <c r="F99" s="73"/>
      <c r="G99" s="75"/>
      <c r="H99" s="75"/>
    </row>
    <row r="100" spans="2:8" x14ac:dyDescent="0.3">
      <c r="B100" s="76" t="s">
        <v>415</v>
      </c>
      <c r="C100" s="72" t="s">
        <v>64</v>
      </c>
      <c r="D100" s="73"/>
      <c r="E100" s="74" t="s">
        <v>50</v>
      </c>
      <c r="F100" s="73"/>
      <c r="G100" s="75"/>
      <c r="H100" s="75"/>
    </row>
    <row r="101" spans="2:8" x14ac:dyDescent="0.3">
      <c r="B101" s="71" t="s">
        <v>36</v>
      </c>
      <c r="C101" s="73" t="s">
        <v>416</v>
      </c>
      <c r="D101" s="73"/>
      <c r="E101" s="74" t="s">
        <v>50</v>
      </c>
      <c r="F101" s="73"/>
      <c r="G101" s="75"/>
      <c r="H101" s="75"/>
    </row>
    <row r="102" spans="2:8" x14ac:dyDescent="0.3">
      <c r="B102" s="71" t="s">
        <v>29</v>
      </c>
      <c r="C102" s="73" t="s">
        <v>417</v>
      </c>
      <c r="D102" s="73"/>
      <c r="E102" s="74" t="s">
        <v>50</v>
      </c>
      <c r="F102" s="73"/>
      <c r="G102" s="75"/>
      <c r="H102" s="75"/>
    </row>
    <row r="103" spans="2:8" x14ac:dyDescent="0.3">
      <c r="B103" s="71" t="s">
        <v>30</v>
      </c>
      <c r="C103" s="73" t="s">
        <v>418</v>
      </c>
      <c r="D103" s="73"/>
      <c r="E103" s="74" t="s">
        <v>50</v>
      </c>
      <c r="F103" s="73"/>
      <c r="G103" s="75"/>
      <c r="H103" s="75"/>
    </row>
    <row r="104" spans="2:8" x14ac:dyDescent="0.3">
      <c r="B104" s="71" t="s">
        <v>38</v>
      </c>
      <c r="C104" s="73" t="s">
        <v>412</v>
      </c>
      <c r="D104" s="73"/>
      <c r="E104" s="74" t="s">
        <v>50</v>
      </c>
      <c r="F104" s="73"/>
      <c r="G104" s="75"/>
      <c r="H104" s="75"/>
    </row>
    <row r="105" spans="2:8" x14ac:dyDescent="0.3">
      <c r="B105" s="71" t="s">
        <v>34</v>
      </c>
      <c r="C105" s="73" t="s">
        <v>419</v>
      </c>
      <c r="D105" s="73"/>
      <c r="E105" s="74" t="s">
        <v>50</v>
      </c>
      <c r="F105" s="73"/>
      <c r="G105" s="75"/>
      <c r="H105" s="75"/>
    </row>
    <row r="106" spans="2:8" s="82" customFormat="1" x14ac:dyDescent="0.3">
      <c r="B106" s="71" t="s">
        <v>24</v>
      </c>
      <c r="C106" s="73" t="s">
        <v>413</v>
      </c>
      <c r="D106" s="73"/>
      <c r="E106" s="74" t="s">
        <v>50</v>
      </c>
      <c r="F106" s="73"/>
      <c r="G106" s="75"/>
      <c r="H106" s="75"/>
    </row>
    <row r="107" spans="2:8" s="82" customFormat="1" x14ac:dyDescent="0.3">
      <c r="B107" s="71" t="s">
        <v>21</v>
      </c>
      <c r="C107" s="73" t="s">
        <v>414</v>
      </c>
      <c r="D107" s="73"/>
      <c r="E107" s="74" t="s">
        <v>50</v>
      </c>
      <c r="F107" s="73"/>
      <c r="G107" s="75"/>
      <c r="H107" s="75"/>
    </row>
    <row r="108" spans="2:8" s="82" customFormat="1" x14ac:dyDescent="0.3">
      <c r="B108" s="76" t="s">
        <v>420</v>
      </c>
      <c r="C108" s="72" t="s">
        <v>421</v>
      </c>
      <c r="D108" s="73"/>
      <c r="E108" s="81" t="s">
        <v>54</v>
      </c>
      <c r="F108" s="73"/>
      <c r="G108" s="75"/>
      <c r="H108" s="75"/>
    </row>
    <row r="109" spans="2:8" s="80" customFormat="1" x14ac:dyDescent="0.3">
      <c r="B109" s="76" t="s">
        <v>422</v>
      </c>
      <c r="C109" s="72" t="s">
        <v>423</v>
      </c>
      <c r="D109" s="73"/>
      <c r="E109" s="74" t="s">
        <v>50</v>
      </c>
      <c r="F109" s="73"/>
      <c r="G109" s="75"/>
      <c r="H109" s="75"/>
    </row>
    <row r="110" spans="2:8" s="80" customFormat="1" x14ac:dyDescent="0.3">
      <c r="B110" s="71" t="s">
        <v>42</v>
      </c>
      <c r="C110" s="73" t="s">
        <v>424</v>
      </c>
      <c r="D110" s="73"/>
      <c r="E110" s="74" t="s">
        <v>50</v>
      </c>
      <c r="F110" s="73"/>
      <c r="G110" s="75"/>
      <c r="H110" s="75"/>
    </row>
    <row r="111" spans="2:8" x14ac:dyDescent="0.3">
      <c r="B111" s="71" t="s">
        <v>428</v>
      </c>
      <c r="C111" s="73" t="s">
        <v>425</v>
      </c>
      <c r="D111" s="73"/>
      <c r="E111" s="74" t="s">
        <v>50</v>
      </c>
      <c r="F111" s="73"/>
      <c r="G111" s="75"/>
      <c r="H111" s="75"/>
    </row>
    <row r="112" spans="2:8" x14ac:dyDescent="0.3">
      <c r="B112" s="76" t="s">
        <v>39</v>
      </c>
      <c r="C112" s="72" t="s">
        <v>65</v>
      </c>
      <c r="D112" s="73"/>
      <c r="E112" s="74"/>
      <c r="F112" s="73"/>
      <c r="G112" s="75"/>
      <c r="H112" s="75"/>
    </row>
  </sheetData>
  <autoFilter ref="B4:H112" xr:uid="{00000000-0001-0000-0200-000000000000}"/>
  <mergeCells count="2">
    <mergeCell ref="B3:F3"/>
    <mergeCell ref="B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14A18-55BB-47F4-92F9-5566679552D5}">
  <sheetPr filterMode="1">
    <tabColor rgb="FF00B050"/>
  </sheetPr>
  <dimension ref="A1:I134"/>
  <sheetViews>
    <sheetView tabSelected="1" workbookViewId="0">
      <selection activeCell="M10" sqref="M10"/>
    </sheetView>
  </sheetViews>
  <sheetFormatPr defaultRowHeight="14.4" x14ac:dyDescent="0.3"/>
  <cols>
    <col min="1" max="1" width="12.88671875" style="164" customWidth="1"/>
    <col min="2" max="2" width="9.33203125" bestFit="1" customWidth="1"/>
    <col min="3" max="3" width="13.88671875" style="164" customWidth="1"/>
    <col min="4" max="4" width="37" customWidth="1"/>
    <col min="5" max="5" width="9.33203125" bestFit="1" customWidth="1"/>
    <col min="6" max="6" width="14.5546875" style="141" bestFit="1" customWidth="1"/>
    <col min="7" max="7" width="12.6640625" style="141" customWidth="1"/>
    <col min="8" max="8" width="15.5546875" style="141" bestFit="1" customWidth="1"/>
    <col min="257" max="259" width="9.33203125" bestFit="1" customWidth="1"/>
    <col min="260" max="260" width="37" customWidth="1"/>
    <col min="261" max="261" width="9.33203125" bestFit="1" customWidth="1"/>
    <col min="262" max="262" width="14.5546875" bestFit="1" customWidth="1"/>
    <col min="263" max="263" width="12.6640625" customWidth="1"/>
    <col min="264" max="264" width="15.5546875" bestFit="1" customWidth="1"/>
    <col min="513" max="515" width="9.33203125" bestFit="1" customWidth="1"/>
    <col min="516" max="516" width="37" customWidth="1"/>
    <col min="517" max="517" width="9.33203125" bestFit="1" customWidth="1"/>
    <col min="518" max="518" width="14.5546875" bestFit="1" customWidth="1"/>
    <col min="519" max="519" width="12.6640625" customWidth="1"/>
    <col min="520" max="520" width="15.5546875" bestFit="1" customWidth="1"/>
    <col min="769" max="771" width="9.33203125" bestFit="1" customWidth="1"/>
    <col min="772" max="772" width="37" customWidth="1"/>
    <col min="773" max="773" width="9.33203125" bestFit="1" customWidth="1"/>
    <col min="774" max="774" width="14.5546875" bestFit="1" customWidth="1"/>
    <col min="775" max="775" width="12.6640625" customWidth="1"/>
    <col min="776" max="776" width="15.5546875" bestFit="1" customWidth="1"/>
    <col min="1025" max="1027" width="9.33203125" bestFit="1" customWidth="1"/>
    <col min="1028" max="1028" width="37" customWidth="1"/>
    <col min="1029" max="1029" width="9.33203125" bestFit="1" customWidth="1"/>
    <col min="1030" max="1030" width="14.5546875" bestFit="1" customWidth="1"/>
    <col min="1031" max="1031" width="12.6640625" customWidth="1"/>
    <col min="1032" max="1032" width="15.5546875" bestFit="1" customWidth="1"/>
    <col min="1281" max="1283" width="9.33203125" bestFit="1" customWidth="1"/>
    <col min="1284" max="1284" width="37" customWidth="1"/>
    <col min="1285" max="1285" width="9.33203125" bestFit="1" customWidth="1"/>
    <col min="1286" max="1286" width="14.5546875" bestFit="1" customWidth="1"/>
    <col min="1287" max="1287" width="12.6640625" customWidth="1"/>
    <col min="1288" max="1288" width="15.5546875" bestFit="1" customWidth="1"/>
    <col min="1537" max="1539" width="9.33203125" bestFit="1" customWidth="1"/>
    <col min="1540" max="1540" width="37" customWidth="1"/>
    <col min="1541" max="1541" width="9.33203125" bestFit="1" customWidth="1"/>
    <col min="1542" max="1542" width="14.5546875" bestFit="1" customWidth="1"/>
    <col min="1543" max="1543" width="12.6640625" customWidth="1"/>
    <col min="1544" max="1544" width="15.5546875" bestFit="1" customWidth="1"/>
    <col min="1793" max="1795" width="9.33203125" bestFit="1" customWidth="1"/>
    <col min="1796" max="1796" width="37" customWidth="1"/>
    <col min="1797" max="1797" width="9.33203125" bestFit="1" customWidth="1"/>
    <col min="1798" max="1798" width="14.5546875" bestFit="1" customWidth="1"/>
    <col min="1799" max="1799" width="12.6640625" customWidth="1"/>
    <col min="1800" max="1800" width="15.5546875" bestFit="1" customWidth="1"/>
    <col min="2049" max="2051" width="9.33203125" bestFit="1" customWidth="1"/>
    <col min="2052" max="2052" width="37" customWidth="1"/>
    <col min="2053" max="2053" width="9.33203125" bestFit="1" customWidth="1"/>
    <col min="2054" max="2054" width="14.5546875" bestFit="1" customWidth="1"/>
    <col min="2055" max="2055" width="12.6640625" customWidth="1"/>
    <col min="2056" max="2056" width="15.5546875" bestFit="1" customWidth="1"/>
    <col min="2305" max="2307" width="9.33203125" bestFit="1" customWidth="1"/>
    <col min="2308" max="2308" width="37" customWidth="1"/>
    <col min="2309" max="2309" width="9.33203125" bestFit="1" customWidth="1"/>
    <col min="2310" max="2310" width="14.5546875" bestFit="1" customWidth="1"/>
    <col min="2311" max="2311" width="12.6640625" customWidth="1"/>
    <col min="2312" max="2312" width="15.5546875" bestFit="1" customWidth="1"/>
    <col min="2561" max="2563" width="9.33203125" bestFit="1" customWidth="1"/>
    <col min="2564" max="2564" width="37" customWidth="1"/>
    <col min="2565" max="2565" width="9.33203125" bestFit="1" customWidth="1"/>
    <col min="2566" max="2566" width="14.5546875" bestFit="1" customWidth="1"/>
    <col min="2567" max="2567" width="12.6640625" customWidth="1"/>
    <col min="2568" max="2568" width="15.5546875" bestFit="1" customWidth="1"/>
    <col min="2817" max="2819" width="9.33203125" bestFit="1" customWidth="1"/>
    <col min="2820" max="2820" width="37" customWidth="1"/>
    <col min="2821" max="2821" width="9.33203125" bestFit="1" customWidth="1"/>
    <col min="2822" max="2822" width="14.5546875" bestFit="1" customWidth="1"/>
    <col min="2823" max="2823" width="12.6640625" customWidth="1"/>
    <col min="2824" max="2824" width="15.5546875" bestFit="1" customWidth="1"/>
    <col min="3073" max="3075" width="9.33203125" bestFit="1" customWidth="1"/>
    <col min="3076" max="3076" width="37" customWidth="1"/>
    <col min="3077" max="3077" width="9.33203125" bestFit="1" customWidth="1"/>
    <col min="3078" max="3078" width="14.5546875" bestFit="1" customWidth="1"/>
    <col min="3079" max="3079" width="12.6640625" customWidth="1"/>
    <col min="3080" max="3080" width="15.5546875" bestFit="1" customWidth="1"/>
    <col min="3329" max="3331" width="9.33203125" bestFit="1" customWidth="1"/>
    <col min="3332" max="3332" width="37" customWidth="1"/>
    <col min="3333" max="3333" width="9.33203125" bestFit="1" customWidth="1"/>
    <col min="3334" max="3334" width="14.5546875" bestFit="1" customWidth="1"/>
    <col min="3335" max="3335" width="12.6640625" customWidth="1"/>
    <col min="3336" max="3336" width="15.5546875" bestFit="1" customWidth="1"/>
    <col min="3585" max="3587" width="9.33203125" bestFit="1" customWidth="1"/>
    <col min="3588" max="3588" width="37" customWidth="1"/>
    <col min="3589" max="3589" width="9.33203125" bestFit="1" customWidth="1"/>
    <col min="3590" max="3590" width="14.5546875" bestFit="1" customWidth="1"/>
    <col min="3591" max="3591" width="12.6640625" customWidth="1"/>
    <col min="3592" max="3592" width="15.5546875" bestFit="1" customWidth="1"/>
    <col min="3841" max="3843" width="9.33203125" bestFit="1" customWidth="1"/>
    <col min="3844" max="3844" width="37" customWidth="1"/>
    <col min="3845" max="3845" width="9.33203125" bestFit="1" customWidth="1"/>
    <col min="3846" max="3846" width="14.5546875" bestFit="1" customWidth="1"/>
    <col min="3847" max="3847" width="12.6640625" customWidth="1"/>
    <col min="3848" max="3848" width="15.5546875" bestFit="1" customWidth="1"/>
    <col min="4097" max="4099" width="9.33203125" bestFit="1" customWidth="1"/>
    <col min="4100" max="4100" width="37" customWidth="1"/>
    <col min="4101" max="4101" width="9.33203125" bestFit="1" customWidth="1"/>
    <col min="4102" max="4102" width="14.5546875" bestFit="1" customWidth="1"/>
    <col min="4103" max="4103" width="12.6640625" customWidth="1"/>
    <col min="4104" max="4104" width="15.5546875" bestFit="1" customWidth="1"/>
    <col min="4353" max="4355" width="9.33203125" bestFit="1" customWidth="1"/>
    <col min="4356" max="4356" width="37" customWidth="1"/>
    <col min="4357" max="4357" width="9.33203125" bestFit="1" customWidth="1"/>
    <col min="4358" max="4358" width="14.5546875" bestFit="1" customWidth="1"/>
    <col min="4359" max="4359" width="12.6640625" customWidth="1"/>
    <col min="4360" max="4360" width="15.5546875" bestFit="1" customWidth="1"/>
    <col min="4609" max="4611" width="9.33203125" bestFit="1" customWidth="1"/>
    <col min="4612" max="4612" width="37" customWidth="1"/>
    <col min="4613" max="4613" width="9.33203125" bestFit="1" customWidth="1"/>
    <col min="4614" max="4614" width="14.5546875" bestFit="1" customWidth="1"/>
    <col min="4615" max="4615" width="12.6640625" customWidth="1"/>
    <col min="4616" max="4616" width="15.5546875" bestFit="1" customWidth="1"/>
    <col min="4865" max="4867" width="9.33203125" bestFit="1" customWidth="1"/>
    <col min="4868" max="4868" width="37" customWidth="1"/>
    <col min="4869" max="4869" width="9.33203125" bestFit="1" customWidth="1"/>
    <col min="4870" max="4870" width="14.5546875" bestFit="1" customWidth="1"/>
    <col min="4871" max="4871" width="12.6640625" customWidth="1"/>
    <col min="4872" max="4872" width="15.5546875" bestFit="1" customWidth="1"/>
    <col min="5121" max="5123" width="9.33203125" bestFit="1" customWidth="1"/>
    <col min="5124" max="5124" width="37" customWidth="1"/>
    <col min="5125" max="5125" width="9.33203125" bestFit="1" customWidth="1"/>
    <col min="5126" max="5126" width="14.5546875" bestFit="1" customWidth="1"/>
    <col min="5127" max="5127" width="12.6640625" customWidth="1"/>
    <col min="5128" max="5128" width="15.5546875" bestFit="1" customWidth="1"/>
    <col min="5377" max="5379" width="9.33203125" bestFit="1" customWidth="1"/>
    <col min="5380" max="5380" width="37" customWidth="1"/>
    <col min="5381" max="5381" width="9.33203125" bestFit="1" customWidth="1"/>
    <col min="5382" max="5382" width="14.5546875" bestFit="1" customWidth="1"/>
    <col min="5383" max="5383" width="12.6640625" customWidth="1"/>
    <col min="5384" max="5384" width="15.5546875" bestFit="1" customWidth="1"/>
    <col min="5633" max="5635" width="9.33203125" bestFit="1" customWidth="1"/>
    <col min="5636" max="5636" width="37" customWidth="1"/>
    <col min="5637" max="5637" width="9.33203125" bestFit="1" customWidth="1"/>
    <col min="5638" max="5638" width="14.5546875" bestFit="1" customWidth="1"/>
    <col min="5639" max="5639" width="12.6640625" customWidth="1"/>
    <col min="5640" max="5640" width="15.5546875" bestFit="1" customWidth="1"/>
    <col min="5889" max="5891" width="9.33203125" bestFit="1" customWidth="1"/>
    <col min="5892" max="5892" width="37" customWidth="1"/>
    <col min="5893" max="5893" width="9.33203125" bestFit="1" customWidth="1"/>
    <col min="5894" max="5894" width="14.5546875" bestFit="1" customWidth="1"/>
    <col min="5895" max="5895" width="12.6640625" customWidth="1"/>
    <col min="5896" max="5896" width="15.5546875" bestFit="1" customWidth="1"/>
    <col min="6145" max="6147" width="9.33203125" bestFit="1" customWidth="1"/>
    <col min="6148" max="6148" width="37" customWidth="1"/>
    <col min="6149" max="6149" width="9.33203125" bestFit="1" customWidth="1"/>
    <col min="6150" max="6150" width="14.5546875" bestFit="1" customWidth="1"/>
    <col min="6151" max="6151" width="12.6640625" customWidth="1"/>
    <col min="6152" max="6152" width="15.5546875" bestFit="1" customWidth="1"/>
    <col min="6401" max="6403" width="9.33203125" bestFit="1" customWidth="1"/>
    <col min="6404" max="6404" width="37" customWidth="1"/>
    <col min="6405" max="6405" width="9.33203125" bestFit="1" customWidth="1"/>
    <col min="6406" max="6406" width="14.5546875" bestFit="1" customWidth="1"/>
    <col min="6407" max="6407" width="12.6640625" customWidth="1"/>
    <col min="6408" max="6408" width="15.5546875" bestFit="1" customWidth="1"/>
    <col min="6657" max="6659" width="9.33203125" bestFit="1" customWidth="1"/>
    <col min="6660" max="6660" width="37" customWidth="1"/>
    <col min="6661" max="6661" width="9.33203125" bestFit="1" customWidth="1"/>
    <col min="6662" max="6662" width="14.5546875" bestFit="1" customWidth="1"/>
    <col min="6663" max="6663" width="12.6640625" customWidth="1"/>
    <col min="6664" max="6664" width="15.5546875" bestFit="1" customWidth="1"/>
    <col min="6913" max="6915" width="9.33203125" bestFit="1" customWidth="1"/>
    <col min="6916" max="6916" width="37" customWidth="1"/>
    <col min="6917" max="6917" width="9.33203125" bestFit="1" customWidth="1"/>
    <col min="6918" max="6918" width="14.5546875" bestFit="1" customWidth="1"/>
    <col min="6919" max="6919" width="12.6640625" customWidth="1"/>
    <col min="6920" max="6920" width="15.5546875" bestFit="1" customWidth="1"/>
    <col min="7169" max="7171" width="9.33203125" bestFit="1" customWidth="1"/>
    <col min="7172" max="7172" width="37" customWidth="1"/>
    <col min="7173" max="7173" width="9.33203125" bestFit="1" customWidth="1"/>
    <col min="7174" max="7174" width="14.5546875" bestFit="1" customWidth="1"/>
    <col min="7175" max="7175" width="12.6640625" customWidth="1"/>
    <col min="7176" max="7176" width="15.5546875" bestFit="1" customWidth="1"/>
    <col min="7425" max="7427" width="9.33203125" bestFit="1" customWidth="1"/>
    <col min="7428" max="7428" width="37" customWidth="1"/>
    <col min="7429" max="7429" width="9.33203125" bestFit="1" customWidth="1"/>
    <col min="7430" max="7430" width="14.5546875" bestFit="1" customWidth="1"/>
    <col min="7431" max="7431" width="12.6640625" customWidth="1"/>
    <col min="7432" max="7432" width="15.5546875" bestFit="1" customWidth="1"/>
    <col min="7681" max="7683" width="9.33203125" bestFit="1" customWidth="1"/>
    <col min="7684" max="7684" width="37" customWidth="1"/>
    <col min="7685" max="7685" width="9.33203125" bestFit="1" customWidth="1"/>
    <col min="7686" max="7686" width="14.5546875" bestFit="1" customWidth="1"/>
    <col min="7687" max="7687" width="12.6640625" customWidth="1"/>
    <col min="7688" max="7688" width="15.5546875" bestFit="1" customWidth="1"/>
    <col min="7937" max="7939" width="9.33203125" bestFit="1" customWidth="1"/>
    <col min="7940" max="7940" width="37" customWidth="1"/>
    <col min="7941" max="7941" width="9.33203125" bestFit="1" customWidth="1"/>
    <col min="7942" max="7942" width="14.5546875" bestFit="1" customWidth="1"/>
    <col min="7943" max="7943" width="12.6640625" customWidth="1"/>
    <col min="7944" max="7944" width="15.5546875" bestFit="1" customWidth="1"/>
    <col min="8193" max="8195" width="9.33203125" bestFit="1" customWidth="1"/>
    <col min="8196" max="8196" width="37" customWidth="1"/>
    <col min="8197" max="8197" width="9.33203125" bestFit="1" customWidth="1"/>
    <col min="8198" max="8198" width="14.5546875" bestFit="1" customWidth="1"/>
    <col min="8199" max="8199" width="12.6640625" customWidth="1"/>
    <col min="8200" max="8200" width="15.5546875" bestFit="1" customWidth="1"/>
    <col min="8449" max="8451" width="9.33203125" bestFit="1" customWidth="1"/>
    <col min="8452" max="8452" width="37" customWidth="1"/>
    <col min="8453" max="8453" width="9.33203125" bestFit="1" customWidth="1"/>
    <col min="8454" max="8454" width="14.5546875" bestFit="1" customWidth="1"/>
    <col min="8455" max="8455" width="12.6640625" customWidth="1"/>
    <col min="8456" max="8456" width="15.5546875" bestFit="1" customWidth="1"/>
    <col min="8705" max="8707" width="9.33203125" bestFit="1" customWidth="1"/>
    <col min="8708" max="8708" width="37" customWidth="1"/>
    <col min="8709" max="8709" width="9.33203125" bestFit="1" customWidth="1"/>
    <col min="8710" max="8710" width="14.5546875" bestFit="1" customWidth="1"/>
    <col min="8711" max="8711" width="12.6640625" customWidth="1"/>
    <col min="8712" max="8712" width="15.5546875" bestFit="1" customWidth="1"/>
    <col min="8961" max="8963" width="9.33203125" bestFit="1" customWidth="1"/>
    <col min="8964" max="8964" width="37" customWidth="1"/>
    <col min="8965" max="8965" width="9.33203125" bestFit="1" customWidth="1"/>
    <col min="8966" max="8966" width="14.5546875" bestFit="1" customWidth="1"/>
    <col min="8967" max="8967" width="12.6640625" customWidth="1"/>
    <col min="8968" max="8968" width="15.5546875" bestFit="1" customWidth="1"/>
    <col min="9217" max="9219" width="9.33203125" bestFit="1" customWidth="1"/>
    <col min="9220" max="9220" width="37" customWidth="1"/>
    <col min="9221" max="9221" width="9.33203125" bestFit="1" customWidth="1"/>
    <col min="9222" max="9222" width="14.5546875" bestFit="1" customWidth="1"/>
    <col min="9223" max="9223" width="12.6640625" customWidth="1"/>
    <col min="9224" max="9224" width="15.5546875" bestFit="1" customWidth="1"/>
    <col min="9473" max="9475" width="9.33203125" bestFit="1" customWidth="1"/>
    <col min="9476" max="9476" width="37" customWidth="1"/>
    <col min="9477" max="9477" width="9.33203125" bestFit="1" customWidth="1"/>
    <col min="9478" max="9478" width="14.5546875" bestFit="1" customWidth="1"/>
    <col min="9479" max="9479" width="12.6640625" customWidth="1"/>
    <col min="9480" max="9480" width="15.5546875" bestFit="1" customWidth="1"/>
    <col min="9729" max="9731" width="9.33203125" bestFit="1" customWidth="1"/>
    <col min="9732" max="9732" width="37" customWidth="1"/>
    <col min="9733" max="9733" width="9.33203125" bestFit="1" customWidth="1"/>
    <col min="9734" max="9734" width="14.5546875" bestFit="1" customWidth="1"/>
    <col min="9735" max="9735" width="12.6640625" customWidth="1"/>
    <col min="9736" max="9736" width="15.5546875" bestFit="1" customWidth="1"/>
    <col min="9985" max="9987" width="9.33203125" bestFit="1" customWidth="1"/>
    <col min="9988" max="9988" width="37" customWidth="1"/>
    <col min="9989" max="9989" width="9.33203125" bestFit="1" customWidth="1"/>
    <col min="9990" max="9990" width="14.5546875" bestFit="1" customWidth="1"/>
    <col min="9991" max="9991" width="12.6640625" customWidth="1"/>
    <col min="9992" max="9992" width="15.5546875" bestFit="1" customWidth="1"/>
    <col min="10241" max="10243" width="9.33203125" bestFit="1" customWidth="1"/>
    <col min="10244" max="10244" width="37" customWidth="1"/>
    <col min="10245" max="10245" width="9.33203125" bestFit="1" customWidth="1"/>
    <col min="10246" max="10246" width="14.5546875" bestFit="1" customWidth="1"/>
    <col min="10247" max="10247" width="12.6640625" customWidth="1"/>
    <col min="10248" max="10248" width="15.5546875" bestFit="1" customWidth="1"/>
    <col min="10497" max="10499" width="9.33203125" bestFit="1" customWidth="1"/>
    <col min="10500" max="10500" width="37" customWidth="1"/>
    <col min="10501" max="10501" width="9.33203125" bestFit="1" customWidth="1"/>
    <col min="10502" max="10502" width="14.5546875" bestFit="1" customWidth="1"/>
    <col min="10503" max="10503" width="12.6640625" customWidth="1"/>
    <col min="10504" max="10504" width="15.5546875" bestFit="1" customWidth="1"/>
    <col min="10753" max="10755" width="9.33203125" bestFit="1" customWidth="1"/>
    <col min="10756" max="10756" width="37" customWidth="1"/>
    <col min="10757" max="10757" width="9.33203125" bestFit="1" customWidth="1"/>
    <col min="10758" max="10758" width="14.5546875" bestFit="1" customWidth="1"/>
    <col min="10759" max="10759" width="12.6640625" customWidth="1"/>
    <col min="10760" max="10760" width="15.5546875" bestFit="1" customWidth="1"/>
    <col min="11009" max="11011" width="9.33203125" bestFit="1" customWidth="1"/>
    <col min="11012" max="11012" width="37" customWidth="1"/>
    <col min="11013" max="11013" width="9.33203125" bestFit="1" customWidth="1"/>
    <col min="11014" max="11014" width="14.5546875" bestFit="1" customWidth="1"/>
    <col min="11015" max="11015" width="12.6640625" customWidth="1"/>
    <col min="11016" max="11016" width="15.5546875" bestFit="1" customWidth="1"/>
    <col min="11265" max="11267" width="9.33203125" bestFit="1" customWidth="1"/>
    <col min="11268" max="11268" width="37" customWidth="1"/>
    <col min="11269" max="11269" width="9.33203125" bestFit="1" customWidth="1"/>
    <col min="11270" max="11270" width="14.5546875" bestFit="1" customWidth="1"/>
    <col min="11271" max="11271" width="12.6640625" customWidth="1"/>
    <col min="11272" max="11272" width="15.5546875" bestFit="1" customWidth="1"/>
    <col min="11521" max="11523" width="9.33203125" bestFit="1" customWidth="1"/>
    <col min="11524" max="11524" width="37" customWidth="1"/>
    <col min="11525" max="11525" width="9.33203125" bestFit="1" customWidth="1"/>
    <col min="11526" max="11526" width="14.5546875" bestFit="1" customWidth="1"/>
    <col min="11527" max="11527" width="12.6640625" customWidth="1"/>
    <col min="11528" max="11528" width="15.5546875" bestFit="1" customWidth="1"/>
    <col min="11777" max="11779" width="9.33203125" bestFit="1" customWidth="1"/>
    <col min="11780" max="11780" width="37" customWidth="1"/>
    <col min="11781" max="11781" width="9.33203125" bestFit="1" customWidth="1"/>
    <col min="11782" max="11782" width="14.5546875" bestFit="1" customWidth="1"/>
    <col min="11783" max="11783" width="12.6640625" customWidth="1"/>
    <col min="11784" max="11784" width="15.5546875" bestFit="1" customWidth="1"/>
    <col min="12033" max="12035" width="9.33203125" bestFit="1" customWidth="1"/>
    <col min="12036" max="12036" width="37" customWidth="1"/>
    <col min="12037" max="12037" width="9.33203125" bestFit="1" customWidth="1"/>
    <col min="12038" max="12038" width="14.5546875" bestFit="1" customWidth="1"/>
    <col min="12039" max="12039" width="12.6640625" customWidth="1"/>
    <col min="12040" max="12040" width="15.5546875" bestFit="1" customWidth="1"/>
    <col min="12289" max="12291" width="9.33203125" bestFit="1" customWidth="1"/>
    <col min="12292" max="12292" width="37" customWidth="1"/>
    <col min="12293" max="12293" width="9.33203125" bestFit="1" customWidth="1"/>
    <col min="12294" max="12294" width="14.5546875" bestFit="1" customWidth="1"/>
    <col min="12295" max="12295" width="12.6640625" customWidth="1"/>
    <col min="12296" max="12296" width="15.5546875" bestFit="1" customWidth="1"/>
    <col min="12545" max="12547" width="9.33203125" bestFit="1" customWidth="1"/>
    <col min="12548" max="12548" width="37" customWidth="1"/>
    <col min="12549" max="12549" width="9.33203125" bestFit="1" customWidth="1"/>
    <col min="12550" max="12550" width="14.5546875" bestFit="1" customWidth="1"/>
    <col min="12551" max="12551" width="12.6640625" customWidth="1"/>
    <col min="12552" max="12552" width="15.5546875" bestFit="1" customWidth="1"/>
    <col min="12801" max="12803" width="9.33203125" bestFit="1" customWidth="1"/>
    <col min="12804" max="12804" width="37" customWidth="1"/>
    <col min="12805" max="12805" width="9.33203125" bestFit="1" customWidth="1"/>
    <col min="12806" max="12806" width="14.5546875" bestFit="1" customWidth="1"/>
    <col min="12807" max="12807" width="12.6640625" customWidth="1"/>
    <col min="12808" max="12808" width="15.5546875" bestFit="1" customWidth="1"/>
    <col min="13057" max="13059" width="9.33203125" bestFit="1" customWidth="1"/>
    <col min="13060" max="13060" width="37" customWidth="1"/>
    <col min="13061" max="13061" width="9.33203125" bestFit="1" customWidth="1"/>
    <col min="13062" max="13062" width="14.5546875" bestFit="1" customWidth="1"/>
    <col min="13063" max="13063" width="12.6640625" customWidth="1"/>
    <col min="13064" max="13064" width="15.5546875" bestFit="1" customWidth="1"/>
    <col min="13313" max="13315" width="9.33203125" bestFit="1" customWidth="1"/>
    <col min="13316" max="13316" width="37" customWidth="1"/>
    <col min="13317" max="13317" width="9.33203125" bestFit="1" customWidth="1"/>
    <col min="13318" max="13318" width="14.5546875" bestFit="1" customWidth="1"/>
    <col min="13319" max="13319" width="12.6640625" customWidth="1"/>
    <col min="13320" max="13320" width="15.5546875" bestFit="1" customWidth="1"/>
    <col min="13569" max="13571" width="9.33203125" bestFit="1" customWidth="1"/>
    <col min="13572" max="13572" width="37" customWidth="1"/>
    <col min="13573" max="13573" width="9.33203125" bestFit="1" customWidth="1"/>
    <col min="13574" max="13574" width="14.5546875" bestFit="1" customWidth="1"/>
    <col min="13575" max="13575" width="12.6640625" customWidth="1"/>
    <col min="13576" max="13576" width="15.5546875" bestFit="1" customWidth="1"/>
    <col min="13825" max="13827" width="9.33203125" bestFit="1" customWidth="1"/>
    <col min="13828" max="13828" width="37" customWidth="1"/>
    <col min="13829" max="13829" width="9.33203125" bestFit="1" customWidth="1"/>
    <col min="13830" max="13830" width="14.5546875" bestFit="1" customWidth="1"/>
    <col min="13831" max="13831" width="12.6640625" customWidth="1"/>
    <col min="13832" max="13832" width="15.5546875" bestFit="1" customWidth="1"/>
    <col min="14081" max="14083" width="9.33203125" bestFit="1" customWidth="1"/>
    <col min="14084" max="14084" width="37" customWidth="1"/>
    <col min="14085" max="14085" width="9.33203125" bestFit="1" customWidth="1"/>
    <col min="14086" max="14086" width="14.5546875" bestFit="1" customWidth="1"/>
    <col min="14087" max="14087" width="12.6640625" customWidth="1"/>
    <col min="14088" max="14088" width="15.5546875" bestFit="1" customWidth="1"/>
    <col min="14337" max="14339" width="9.33203125" bestFit="1" customWidth="1"/>
    <col min="14340" max="14340" width="37" customWidth="1"/>
    <col min="14341" max="14341" width="9.33203125" bestFit="1" customWidth="1"/>
    <col min="14342" max="14342" width="14.5546875" bestFit="1" customWidth="1"/>
    <col min="14343" max="14343" width="12.6640625" customWidth="1"/>
    <col min="14344" max="14344" width="15.5546875" bestFit="1" customWidth="1"/>
    <col min="14593" max="14595" width="9.33203125" bestFit="1" customWidth="1"/>
    <col min="14596" max="14596" width="37" customWidth="1"/>
    <col min="14597" max="14597" width="9.33203125" bestFit="1" customWidth="1"/>
    <col min="14598" max="14598" width="14.5546875" bestFit="1" customWidth="1"/>
    <col min="14599" max="14599" width="12.6640625" customWidth="1"/>
    <col min="14600" max="14600" width="15.5546875" bestFit="1" customWidth="1"/>
    <col min="14849" max="14851" width="9.33203125" bestFit="1" customWidth="1"/>
    <col min="14852" max="14852" width="37" customWidth="1"/>
    <col min="14853" max="14853" width="9.33203125" bestFit="1" customWidth="1"/>
    <col min="14854" max="14854" width="14.5546875" bestFit="1" customWidth="1"/>
    <col min="14855" max="14855" width="12.6640625" customWidth="1"/>
    <col min="14856" max="14856" width="15.5546875" bestFit="1" customWidth="1"/>
    <col min="15105" max="15107" width="9.33203125" bestFit="1" customWidth="1"/>
    <col min="15108" max="15108" width="37" customWidth="1"/>
    <col min="15109" max="15109" width="9.33203125" bestFit="1" customWidth="1"/>
    <col min="15110" max="15110" width="14.5546875" bestFit="1" customWidth="1"/>
    <col min="15111" max="15111" width="12.6640625" customWidth="1"/>
    <col min="15112" max="15112" width="15.5546875" bestFit="1" customWidth="1"/>
    <col min="15361" max="15363" width="9.33203125" bestFit="1" customWidth="1"/>
    <col min="15364" max="15364" width="37" customWidth="1"/>
    <col min="15365" max="15365" width="9.33203125" bestFit="1" customWidth="1"/>
    <col min="15366" max="15366" width="14.5546875" bestFit="1" customWidth="1"/>
    <col min="15367" max="15367" width="12.6640625" customWidth="1"/>
    <col min="15368" max="15368" width="15.5546875" bestFit="1" customWidth="1"/>
    <col min="15617" max="15619" width="9.33203125" bestFit="1" customWidth="1"/>
    <col min="15620" max="15620" width="37" customWidth="1"/>
    <col min="15621" max="15621" width="9.33203125" bestFit="1" customWidth="1"/>
    <col min="15622" max="15622" width="14.5546875" bestFit="1" customWidth="1"/>
    <col min="15623" max="15623" width="12.6640625" customWidth="1"/>
    <col min="15624" max="15624" width="15.5546875" bestFit="1" customWidth="1"/>
    <col min="15873" max="15875" width="9.33203125" bestFit="1" customWidth="1"/>
    <col min="15876" max="15876" width="37" customWidth="1"/>
    <col min="15877" max="15877" width="9.33203125" bestFit="1" customWidth="1"/>
    <col min="15878" max="15878" width="14.5546875" bestFit="1" customWidth="1"/>
    <col min="15879" max="15879" width="12.6640625" customWidth="1"/>
    <col min="15880" max="15880" width="15.5546875" bestFit="1" customWidth="1"/>
    <col min="16129" max="16131" width="9.33203125" bestFit="1" customWidth="1"/>
    <col min="16132" max="16132" width="37" customWidth="1"/>
    <col min="16133" max="16133" width="9.33203125" bestFit="1" customWidth="1"/>
    <col min="16134" max="16134" width="14.5546875" bestFit="1" customWidth="1"/>
    <col min="16135" max="16135" width="12.6640625" customWidth="1"/>
    <col min="16136" max="16136" width="15.5546875" bestFit="1" customWidth="1"/>
  </cols>
  <sheetData>
    <row r="1" spans="1:9" ht="15.6" x14ac:dyDescent="0.3">
      <c r="A1" s="159" t="s">
        <v>0</v>
      </c>
      <c r="B1" s="3"/>
      <c r="C1" s="159"/>
      <c r="E1" s="30"/>
      <c r="F1" s="140"/>
      <c r="H1" s="142"/>
      <c r="I1" s="30"/>
    </row>
    <row r="2" spans="1:9" ht="15.6" x14ac:dyDescent="0.3">
      <c r="A2" s="159" t="s">
        <v>1</v>
      </c>
      <c r="B2" s="3"/>
      <c r="C2" s="159"/>
      <c r="E2" s="3"/>
      <c r="F2" s="143"/>
      <c r="H2" s="144"/>
      <c r="I2" s="3"/>
    </row>
    <row r="3" spans="1:9" ht="15.6" x14ac:dyDescent="0.3">
      <c r="A3" s="159" t="s">
        <v>2</v>
      </c>
      <c r="B3" s="3"/>
      <c r="C3" s="159"/>
      <c r="E3" s="3"/>
      <c r="F3" s="143"/>
      <c r="H3" s="144"/>
      <c r="I3" s="3"/>
    </row>
    <row r="5" spans="1:9" s="145" customFormat="1" ht="21" x14ac:dyDescent="0.25">
      <c r="A5" s="217" t="str">
        <f>IF(LEFT($E$6,3)="111","SỔ CHI TIẾT TIỀN MẶT","SỔ CHI TIẾT TIỀN GỬI NGÂN HÀNG")</f>
        <v>SỔ CHI TIẾT TIỀN MẶT</v>
      </c>
      <c r="B5" s="217"/>
      <c r="C5" s="217"/>
      <c r="D5" s="217"/>
      <c r="E5" s="217"/>
      <c r="F5" s="217"/>
      <c r="G5" s="217"/>
      <c r="H5" s="217"/>
    </row>
    <row r="6" spans="1:9" s="145" customFormat="1" ht="13.2" x14ac:dyDescent="0.25">
      <c r="A6" s="160"/>
      <c r="C6" s="160"/>
      <c r="D6" s="145" t="s">
        <v>462</v>
      </c>
      <c r="E6" s="146" t="s">
        <v>17</v>
      </c>
      <c r="F6" s="147"/>
      <c r="G6" s="147"/>
      <c r="H6" s="147"/>
    </row>
    <row r="7" spans="1:9" s="145" customFormat="1" ht="13.2" x14ac:dyDescent="0.25">
      <c r="A7" s="218" t="s">
        <v>463</v>
      </c>
      <c r="B7" s="219" t="s">
        <v>464</v>
      </c>
      <c r="C7" s="219"/>
      <c r="D7" s="220" t="s">
        <v>3</v>
      </c>
      <c r="E7" s="220" t="s">
        <v>465</v>
      </c>
      <c r="F7" s="222" t="s">
        <v>466</v>
      </c>
      <c r="G7" s="223"/>
      <c r="H7" s="224" t="s">
        <v>467</v>
      </c>
      <c r="I7" s="150">
        <f>COUNTA(TKNO)+12</f>
        <v>134</v>
      </c>
    </row>
    <row r="8" spans="1:9" s="145" customFormat="1" ht="13.2" x14ac:dyDescent="0.25">
      <c r="A8" s="218"/>
      <c r="B8" s="148" t="s">
        <v>468</v>
      </c>
      <c r="C8" s="161" t="s">
        <v>469</v>
      </c>
      <c r="D8" s="221"/>
      <c r="E8" s="221"/>
      <c r="F8" s="149" t="s">
        <v>470</v>
      </c>
      <c r="G8" s="149" t="s">
        <v>471</v>
      </c>
      <c r="H8" s="225"/>
      <c r="I8" s="150"/>
    </row>
    <row r="9" spans="1:9" s="145" customFormat="1" ht="15.6" x14ac:dyDescent="0.25">
      <c r="A9" s="162"/>
      <c r="B9" s="151"/>
      <c r="C9" s="162"/>
      <c r="D9" s="133" t="s">
        <v>49</v>
      </c>
      <c r="E9" s="151"/>
      <c r="F9" s="135"/>
      <c r="G9" s="135"/>
      <c r="H9" s="134">
        <f>VLOOKUP($E$6,BDMTK,7,0)</f>
        <v>453623000</v>
      </c>
      <c r="I9" s="171" t="s">
        <v>17</v>
      </c>
    </row>
    <row r="10" spans="1:9" s="145" customFormat="1" ht="15.6" x14ac:dyDescent="0.25">
      <c r="A10" s="162"/>
      <c r="B10" s="151"/>
      <c r="C10" s="162"/>
      <c r="D10" s="133" t="s">
        <v>455</v>
      </c>
      <c r="E10" s="151"/>
      <c r="F10" s="135">
        <f>SUMIF(TKNO,$E$6,STPS)</f>
        <v>443020000</v>
      </c>
      <c r="G10" s="135">
        <f>SUMIF(TKCO,$E$6,STPS)</f>
        <v>17380000</v>
      </c>
      <c r="H10" s="134"/>
      <c r="I10" s="171" t="s">
        <v>18</v>
      </c>
    </row>
    <row r="11" spans="1:9" s="145" customFormat="1" ht="15.6" x14ac:dyDescent="0.25">
      <c r="A11" s="162"/>
      <c r="B11" s="151"/>
      <c r="C11" s="162"/>
      <c r="D11" s="133" t="s">
        <v>456</v>
      </c>
      <c r="E11" s="151"/>
      <c r="F11" s="135"/>
      <c r="G11" s="135"/>
      <c r="H11" s="174">
        <f>H9+F10-G10</f>
        <v>879263000</v>
      </c>
      <c r="I11" s="171" t="s">
        <v>52</v>
      </c>
    </row>
    <row r="12" spans="1:9" x14ac:dyDescent="0.3">
      <c r="A12" s="136">
        <v>1</v>
      </c>
      <c r="B12" s="136">
        <v>2</v>
      </c>
      <c r="C12" s="136">
        <v>3</v>
      </c>
      <c r="D12" s="136">
        <v>4</v>
      </c>
      <c r="E12" s="136">
        <v>5</v>
      </c>
      <c r="F12" s="152">
        <v>6</v>
      </c>
      <c r="G12" s="152">
        <v>7</v>
      </c>
      <c r="H12" s="153">
        <v>8</v>
      </c>
    </row>
    <row r="13" spans="1:9" hidden="1" x14ac:dyDescent="0.3">
      <c r="A13" s="163" t="str">
        <f>IF($E13="","",NGHIEPVUKT!C8)</f>
        <v/>
      </c>
      <c r="B13" s="163" t="str">
        <f>IF($E13="","",IF(NGHIEPVUKT!D8&lt;&gt;"",NGHIEPVUKT!D8,NGHIEPVUKT!F8))</f>
        <v/>
      </c>
      <c r="C13" s="163" t="str">
        <f>IF($E13="","",NGHIEPVUKT!H8)</f>
        <v/>
      </c>
      <c r="D13" s="163" t="str">
        <f>IF($E13="","",NGHIEPVUKT!K8)</f>
        <v/>
      </c>
      <c r="E13" s="31" t="str">
        <f>IF($E$6=NGHIEPVUKT!L8,NGHIEPVUKT!M8,IF($E$6=NGHIEPVUKT!M8,NGHIEPVUKT!L8,""))</f>
        <v/>
      </c>
      <c r="F13" s="31">
        <f>IF($E$6=NGHIEPVUKT!L8,NGHIEPVUKT!O8,0)</f>
        <v>0</v>
      </c>
      <c r="G13" s="31">
        <f>IF($E$6=NGHIEPVUKT!M8,NGHIEPVUKT!O8,0)</f>
        <v>0</v>
      </c>
      <c r="H13" s="31">
        <f>IF(F13+G13=0,0,$H$9+SUM($F$13:F13)-SUM($G$13:G13))</f>
        <v>0</v>
      </c>
    </row>
    <row r="14" spans="1:9" hidden="1" x14ac:dyDescent="0.3">
      <c r="A14" s="163" t="str">
        <f>IF($E14="","",NGHIEPVUKT!C9)</f>
        <v/>
      </c>
      <c r="B14" s="163" t="str">
        <f>IF($E14="","",IF(NGHIEPVUKT!D9&lt;&gt;"",NGHIEPVUKT!D9,NGHIEPVUKT!F9))</f>
        <v/>
      </c>
      <c r="C14" s="163" t="str">
        <f>IF($E14="","",NGHIEPVUKT!H9)</f>
        <v/>
      </c>
      <c r="D14" s="163" t="str">
        <f>IF($E14="","",NGHIEPVUKT!K9)</f>
        <v/>
      </c>
      <c r="E14" s="31" t="str">
        <f>IF($E$6=NGHIEPVUKT!L9,NGHIEPVUKT!M9,IF($E$6=NGHIEPVUKT!M9,NGHIEPVUKT!L9,""))</f>
        <v/>
      </c>
      <c r="F14" s="31">
        <f>IF($E$6=NGHIEPVUKT!L9,NGHIEPVUKT!O9,0)</f>
        <v>0</v>
      </c>
      <c r="G14" s="31">
        <f>IF($E$6=NGHIEPVUKT!M9,NGHIEPVUKT!O9,0)</f>
        <v>0</v>
      </c>
      <c r="H14" s="31">
        <f>IF(F14+G14=0,0,$H$9+SUM($F$13:F14)-SUM($G$13:G14))</f>
        <v>0</v>
      </c>
    </row>
    <row r="15" spans="1:9" x14ac:dyDescent="0.3">
      <c r="A15" s="163">
        <f>IF($E15="","",NGHIEPVUKT!C10)</f>
        <v>44987</v>
      </c>
      <c r="B15" s="163" t="str">
        <f>IF($E15="","",IF(NGHIEPVUKT!D10&lt;&gt;"",NGHIEPVUKT!D10,NGHIEPVUKT!F10))</f>
        <v>PT01</v>
      </c>
      <c r="C15" s="163">
        <f>IF($E15="","",NGHIEPVUKT!H10)</f>
        <v>44987</v>
      </c>
      <c r="D15" s="173" t="str">
        <f>IF($E15="","",NGHIEPVUKT!K10)</f>
        <v xml:space="preserve">Rút tiền gửi ngân hàng về nhập quỹ tiền mặt </v>
      </c>
      <c r="E15" s="31" t="str">
        <f>IF($E$6=NGHIEPVUKT!L10,NGHIEPVUKT!M10,IF($E$6=NGHIEPVUKT!M10,NGHIEPVUKT!L10,""))</f>
        <v>1121</v>
      </c>
      <c r="F15" s="31">
        <f>IF($E$6=NGHIEPVUKT!L10,NGHIEPVUKT!O10,0)</f>
        <v>400000000</v>
      </c>
      <c r="G15" s="31">
        <f>IF($E$6=NGHIEPVUKT!M10,NGHIEPVUKT!O10,0)</f>
        <v>0</v>
      </c>
      <c r="H15" s="31">
        <f>IF(F15+G15=0,0,$H$9+SUM($F$13:F15)-SUM($G$13:G15))</f>
        <v>853623000</v>
      </c>
    </row>
    <row r="16" spans="1:9" hidden="1" x14ac:dyDescent="0.3">
      <c r="A16" s="163" t="str">
        <f>IF($E16="","",NGHIEPVUKT!C11)</f>
        <v/>
      </c>
      <c r="B16" s="163" t="str">
        <f>IF($E16="","",IF(NGHIEPVUKT!D11&lt;&gt;"",NGHIEPVUKT!D11,NGHIEPVUKT!F11))</f>
        <v/>
      </c>
      <c r="C16" s="163" t="str">
        <f>IF($E16="","",NGHIEPVUKT!H11)</f>
        <v/>
      </c>
      <c r="D16" s="163" t="str">
        <f>IF($E16="","",NGHIEPVUKT!K11)</f>
        <v/>
      </c>
      <c r="E16" s="31" t="str">
        <f>IF($E$6=NGHIEPVUKT!L11,NGHIEPVUKT!M11,IF($E$6=NGHIEPVUKT!M11,NGHIEPVUKT!L11,""))</f>
        <v/>
      </c>
      <c r="F16" s="31">
        <f>IF($E$6=NGHIEPVUKT!L11,NGHIEPVUKT!O11,0)</f>
        <v>0</v>
      </c>
      <c r="G16" s="31">
        <f>IF($E$6=NGHIEPVUKT!M11,NGHIEPVUKT!O11,0)</f>
        <v>0</v>
      </c>
      <c r="H16" s="31">
        <f>IF(F16+G16=0,0,$H$9+SUM($F$13:F16)-SUM($G$13:G16))</f>
        <v>0</v>
      </c>
    </row>
    <row r="17" spans="1:8" x14ac:dyDescent="0.3">
      <c r="A17" s="163">
        <f>IF($E17="","",NGHIEPVUKT!C12)</f>
        <v>44989</v>
      </c>
      <c r="B17" s="163" t="str">
        <f>IF($E17="","",IF(NGHIEPVUKT!D12&lt;&gt;"",NGHIEPVUKT!D12,NGHIEPVUKT!F12))</f>
        <v>PC01</v>
      </c>
      <c r="C17" s="163">
        <f>IF($E17="","",NGHIEPVUKT!H12)</f>
        <v>44989</v>
      </c>
      <c r="D17" s="173" t="str">
        <f>IF($E17="","",NGHIEPVUKT!K12)</f>
        <v>Tạm ứng mua văn phòng phẩm dùng cho bộ phận bán hàng và bộ phận quản lý doanh nghiệp</v>
      </c>
      <c r="E17" s="31" t="str">
        <f>IF($E$6=NGHIEPVUKT!L12,NGHIEPVUKT!M12,IF($E$6=NGHIEPVUKT!M12,NGHIEPVUKT!L12,""))</f>
        <v>14101</v>
      </c>
      <c r="F17" s="31">
        <f>IF($E$6=NGHIEPVUKT!L12,NGHIEPVUKT!O12,0)</f>
        <v>0</v>
      </c>
      <c r="G17" s="31">
        <f>IF($E$6=NGHIEPVUKT!M12,NGHIEPVUKT!O12,0)</f>
        <v>5500000</v>
      </c>
      <c r="H17" s="31">
        <f>IF(F17+G17=0,0,$H$9+SUM($F$13:F17)-SUM($G$13:G17))</f>
        <v>848123000</v>
      </c>
    </row>
    <row r="18" spans="1:8" hidden="1" x14ac:dyDescent="0.3">
      <c r="A18" s="163" t="str">
        <f>IF($E18="","",NGHIEPVUKT!C13)</f>
        <v/>
      </c>
      <c r="B18" s="163" t="str">
        <f>IF($E18="","",IF(NGHIEPVUKT!D13&lt;&gt;"",NGHIEPVUKT!D13,NGHIEPVUKT!F13))</f>
        <v/>
      </c>
      <c r="C18" s="163" t="str">
        <f>IF($E18="","",NGHIEPVUKT!H13)</f>
        <v/>
      </c>
      <c r="D18" s="163" t="str">
        <f>IF($E18="","",NGHIEPVUKT!K13)</f>
        <v/>
      </c>
      <c r="E18" s="31" t="str">
        <f>IF($E$6=NGHIEPVUKT!L13,NGHIEPVUKT!M13,IF($E$6=NGHIEPVUKT!M13,NGHIEPVUKT!L13,""))</f>
        <v/>
      </c>
      <c r="F18" s="31">
        <f>IF($E$6=NGHIEPVUKT!L13,NGHIEPVUKT!O13,0)</f>
        <v>0</v>
      </c>
      <c r="G18" s="31">
        <f>IF($E$6=NGHIEPVUKT!M13,NGHIEPVUKT!O13,0)</f>
        <v>0</v>
      </c>
      <c r="H18" s="31">
        <f>IF(F18+G18=0,0,$H$9+SUM($F$13:F18)-SUM($G$13:G18))</f>
        <v>0</v>
      </c>
    </row>
    <row r="19" spans="1:8" hidden="1" x14ac:dyDescent="0.3">
      <c r="A19" s="163" t="str">
        <f>IF($E19="","",NGHIEPVUKT!C14)</f>
        <v/>
      </c>
      <c r="B19" s="163" t="str">
        <f>IF($E19="","",IF(NGHIEPVUKT!D14&lt;&gt;"",NGHIEPVUKT!D14,NGHIEPVUKT!F14))</f>
        <v/>
      </c>
      <c r="C19" s="163" t="str">
        <f>IF($E19="","",NGHIEPVUKT!H14)</f>
        <v/>
      </c>
      <c r="D19" s="163" t="str">
        <f>IF($E19="","",NGHIEPVUKT!K14)</f>
        <v/>
      </c>
      <c r="E19" s="31" t="str">
        <f>IF($E$6=NGHIEPVUKT!L14,NGHIEPVUKT!M14,IF($E$6=NGHIEPVUKT!M14,NGHIEPVUKT!L14,""))</f>
        <v/>
      </c>
      <c r="F19" s="31">
        <f>IF($E$6=NGHIEPVUKT!L14,NGHIEPVUKT!O14,0)</f>
        <v>0</v>
      </c>
      <c r="G19" s="31">
        <f>IF($E$6=NGHIEPVUKT!M14,NGHIEPVUKT!O14,0)</f>
        <v>0</v>
      </c>
      <c r="H19" s="31">
        <f>IF(F19+G19=0,0,$H$9+SUM($F$13:F19)-SUM($G$13:G19))</f>
        <v>0</v>
      </c>
    </row>
    <row r="20" spans="1:8" x14ac:dyDescent="0.3">
      <c r="A20" s="163">
        <f>IF($E20="","",NGHIEPVUKT!C15)</f>
        <v>44990</v>
      </c>
      <c r="B20" s="163" t="str">
        <f>IF($E20="","",IF(NGHIEPVUKT!D15&lt;&gt;"",NGHIEPVUKT!D15,NGHIEPVUKT!F15))</f>
        <v>PT02</v>
      </c>
      <c r="C20" s="163">
        <f>IF($E20="","",NGHIEPVUKT!H15)</f>
        <v>44990</v>
      </c>
      <c r="D20" s="173" t="str">
        <f>IF($E20="","",NGHIEPVUKT!K15)</f>
        <v>Nguyễn Hữu Nam nộp lại tiền tạm ứng thừa</v>
      </c>
      <c r="E20" s="31" t="str">
        <f>IF($E$6=NGHIEPVUKT!L15,NGHIEPVUKT!M15,IF($E$6=NGHIEPVUKT!M15,NGHIEPVUKT!L15,""))</f>
        <v>14101</v>
      </c>
      <c r="F20" s="31">
        <f>IF($E$6=NGHIEPVUKT!L15,NGHIEPVUKT!O15,0)</f>
        <v>1000000</v>
      </c>
      <c r="G20" s="31">
        <f>IF($E$6=NGHIEPVUKT!M15,NGHIEPVUKT!O15,0)</f>
        <v>0</v>
      </c>
      <c r="H20" s="31">
        <f>IF(F20+G20=0,0,$H$9+SUM($F$13:F20)-SUM($G$13:G20))</f>
        <v>849123000</v>
      </c>
    </row>
    <row r="21" spans="1:8" hidden="1" x14ac:dyDescent="0.3">
      <c r="A21" s="163" t="str">
        <f>IF($E21="","",NGHIEPVUKT!C16)</f>
        <v/>
      </c>
      <c r="B21" s="163" t="str">
        <f>IF($E21="","",IF(NGHIEPVUKT!D16&lt;&gt;"",NGHIEPVUKT!D16,NGHIEPVUKT!F16))</f>
        <v/>
      </c>
      <c r="C21" s="163" t="str">
        <f>IF($E21="","",NGHIEPVUKT!H16)</f>
        <v/>
      </c>
      <c r="D21" s="163" t="str">
        <f>IF($E21="","",NGHIEPVUKT!K16)</f>
        <v/>
      </c>
      <c r="E21" s="31" t="str">
        <f>IF($E$6=NGHIEPVUKT!L16,NGHIEPVUKT!M16,IF($E$6=NGHIEPVUKT!M16,NGHIEPVUKT!L16,""))</f>
        <v/>
      </c>
      <c r="F21" s="31">
        <f>IF($E$6=NGHIEPVUKT!L16,NGHIEPVUKT!O16,0)</f>
        <v>0</v>
      </c>
      <c r="G21" s="31">
        <f>IF($E$6=NGHIEPVUKT!M16,NGHIEPVUKT!O16,0)</f>
        <v>0</v>
      </c>
      <c r="H21" s="31">
        <f>IF(F21+G21=0,0,$H$9+SUM($F$13:F21)-SUM($G$13:G21))</f>
        <v>0</v>
      </c>
    </row>
    <row r="22" spans="1:8" hidden="1" x14ac:dyDescent="0.3">
      <c r="A22" s="163" t="str">
        <f>IF($E22="","",NGHIEPVUKT!C17)</f>
        <v/>
      </c>
      <c r="B22" s="163" t="str">
        <f>IF($E22="","",IF(NGHIEPVUKT!D17&lt;&gt;"",NGHIEPVUKT!D17,NGHIEPVUKT!F17))</f>
        <v/>
      </c>
      <c r="C22" s="163" t="str">
        <f>IF($E22="","",NGHIEPVUKT!H17)</f>
        <v/>
      </c>
      <c r="D22" s="163" t="str">
        <f>IF($E22="","",NGHIEPVUKT!K17)</f>
        <v/>
      </c>
      <c r="E22" s="31" t="str">
        <f>IF($E$6=NGHIEPVUKT!L17,NGHIEPVUKT!M17,IF($E$6=NGHIEPVUKT!M17,NGHIEPVUKT!L17,""))</f>
        <v/>
      </c>
      <c r="F22" s="31">
        <f>IF($E$6=NGHIEPVUKT!L17,NGHIEPVUKT!O17,0)</f>
        <v>0</v>
      </c>
      <c r="G22" s="31">
        <f>IF($E$6=NGHIEPVUKT!M17,NGHIEPVUKT!O17,0)</f>
        <v>0</v>
      </c>
      <c r="H22" s="31">
        <f>IF(F22+G22=0,0,$H$9+SUM($F$13:F22)-SUM($G$13:G22))</f>
        <v>0</v>
      </c>
    </row>
    <row r="23" spans="1:8" hidden="1" x14ac:dyDescent="0.3">
      <c r="A23" s="163" t="str">
        <f>IF($E23="","",NGHIEPVUKT!C18)</f>
        <v/>
      </c>
      <c r="B23" s="163" t="str">
        <f>IF($E23="","",IF(NGHIEPVUKT!D18&lt;&gt;"",NGHIEPVUKT!D18,NGHIEPVUKT!F18))</f>
        <v/>
      </c>
      <c r="C23" s="163" t="str">
        <f>IF($E23="","",NGHIEPVUKT!H18)</f>
        <v/>
      </c>
      <c r="D23" s="163" t="str">
        <f>IF($E23="","",NGHIEPVUKT!K18)</f>
        <v/>
      </c>
      <c r="E23" s="31" t="str">
        <f>IF($E$6=NGHIEPVUKT!L18,NGHIEPVUKT!M18,IF($E$6=NGHIEPVUKT!M18,NGHIEPVUKT!L18,""))</f>
        <v/>
      </c>
      <c r="F23" s="31">
        <f>IF($E$6=NGHIEPVUKT!L18,NGHIEPVUKT!O18,0)</f>
        <v>0</v>
      </c>
      <c r="G23" s="31">
        <f>IF($E$6=NGHIEPVUKT!M18,NGHIEPVUKT!O18,0)</f>
        <v>0</v>
      </c>
      <c r="H23" s="31">
        <f>IF(F23+G23=0,0,$H$9+SUM($F$13:F23)-SUM($G$13:G23))</f>
        <v>0</v>
      </c>
    </row>
    <row r="24" spans="1:8" hidden="1" x14ac:dyDescent="0.3">
      <c r="A24" s="163" t="str">
        <f>IF($E24="","",NGHIEPVUKT!C19)</f>
        <v/>
      </c>
      <c r="B24" s="163" t="str">
        <f>IF($E24="","",IF(NGHIEPVUKT!D19&lt;&gt;"",NGHIEPVUKT!D19,NGHIEPVUKT!F19))</f>
        <v/>
      </c>
      <c r="C24" s="163" t="str">
        <f>IF($E24="","",NGHIEPVUKT!H19)</f>
        <v/>
      </c>
      <c r="D24" s="163" t="str">
        <f>IF($E24="","",NGHIEPVUKT!K19)</f>
        <v/>
      </c>
      <c r="E24" s="31" t="str">
        <f>IF($E$6=NGHIEPVUKT!L19,NGHIEPVUKT!M19,IF($E$6=NGHIEPVUKT!M19,NGHIEPVUKT!L19,""))</f>
        <v/>
      </c>
      <c r="F24" s="31">
        <f>IF($E$6=NGHIEPVUKT!L19,NGHIEPVUKT!O19,0)</f>
        <v>0</v>
      </c>
      <c r="G24" s="31">
        <f>IF($E$6=NGHIEPVUKT!M19,NGHIEPVUKT!O19,0)</f>
        <v>0</v>
      </c>
      <c r="H24" s="31">
        <f>IF(F24+G24=0,0,$H$9+SUM($F$13:F24)-SUM($G$13:G24))</f>
        <v>0</v>
      </c>
    </row>
    <row r="25" spans="1:8" x14ac:dyDescent="0.3">
      <c r="A25" s="163">
        <f>IF($E25="","",NGHIEPVUKT!C20)</f>
        <v>45003</v>
      </c>
      <c r="B25" s="163" t="str">
        <f>IF($E25="","",IF(NGHIEPVUKT!D20&lt;&gt;"",NGHIEPVUKT!D20,NGHIEPVUKT!F20))</f>
        <v>PC02</v>
      </c>
      <c r="C25" s="163">
        <f>IF($E25="","",NGHIEPVUKT!H20)</f>
        <v>45003</v>
      </c>
      <c r="D25" s="173" t="str">
        <f>IF($E25="","",NGHIEPVUKT!K20)</f>
        <v xml:space="preserve">Thanh toán tiền vận chuyển cho DNTN Việt Hoa </v>
      </c>
      <c r="E25" s="31" t="str">
        <f>IF($E$6=NGHIEPVUKT!L20,NGHIEPVUKT!M20,IF($E$6=NGHIEPVUKT!M20,NGHIEPVUKT!L20,""))</f>
        <v>331110</v>
      </c>
      <c r="F25" s="31">
        <f>IF($E$6=NGHIEPVUKT!L20,NGHIEPVUKT!O20,0)</f>
        <v>0</v>
      </c>
      <c r="G25" s="31">
        <f>IF($E$6=NGHIEPVUKT!M20,NGHIEPVUKT!O20,0)</f>
        <v>11880000</v>
      </c>
      <c r="H25" s="31">
        <f>IF(F25+G25=0,0,$H$9+SUM($F$13:F25)-SUM($G$13:G25))</f>
        <v>837243000</v>
      </c>
    </row>
    <row r="26" spans="1:8" hidden="1" x14ac:dyDescent="0.3">
      <c r="A26" s="163" t="str">
        <f>IF($E26="","",NGHIEPVUKT!C21)</f>
        <v/>
      </c>
      <c r="B26" s="163" t="str">
        <f>IF($E26="","",IF(NGHIEPVUKT!D21&lt;&gt;"",NGHIEPVUKT!D21,NGHIEPVUKT!F21))</f>
        <v/>
      </c>
      <c r="C26" s="163" t="str">
        <f>IF($E26="","",NGHIEPVUKT!H21)</f>
        <v/>
      </c>
      <c r="D26" s="163" t="str">
        <f>IF($E26="","",NGHIEPVUKT!K21)</f>
        <v/>
      </c>
      <c r="E26" s="31" t="str">
        <f>IF($E$6=NGHIEPVUKT!L21,NGHIEPVUKT!M21,IF($E$6=NGHIEPVUKT!M21,NGHIEPVUKT!L21,""))</f>
        <v/>
      </c>
      <c r="F26" s="31">
        <f>IF($E$6=NGHIEPVUKT!L21,NGHIEPVUKT!O21,0)</f>
        <v>0</v>
      </c>
      <c r="G26" s="31">
        <f>IF($E$6=NGHIEPVUKT!M21,NGHIEPVUKT!O21,0)</f>
        <v>0</v>
      </c>
      <c r="H26" s="31">
        <f>IF(F26+G26=0,0,$H$9+SUM($F$13:F26)-SUM($G$13:G26))</f>
        <v>0</v>
      </c>
    </row>
    <row r="27" spans="1:8" hidden="1" x14ac:dyDescent="0.3">
      <c r="A27" s="163" t="str">
        <f>IF($E27="","",NGHIEPVUKT!C22)</f>
        <v/>
      </c>
      <c r="B27" s="163" t="str">
        <f>IF($E27="","",IF(NGHIEPVUKT!D22&lt;&gt;"",NGHIEPVUKT!D22,NGHIEPVUKT!F22))</f>
        <v/>
      </c>
      <c r="C27" s="163" t="str">
        <f>IF($E27="","",NGHIEPVUKT!H22)</f>
        <v/>
      </c>
      <c r="D27" s="163" t="str">
        <f>IF($E27="","",NGHIEPVUKT!K22)</f>
        <v/>
      </c>
      <c r="E27" s="31" t="str">
        <f>IF($E$6=NGHIEPVUKT!L22,NGHIEPVUKT!M22,IF($E$6=NGHIEPVUKT!M22,NGHIEPVUKT!L22,""))</f>
        <v/>
      </c>
      <c r="F27" s="31">
        <f>IF($E$6=NGHIEPVUKT!L22,NGHIEPVUKT!O22,0)</f>
        <v>0</v>
      </c>
      <c r="G27" s="31">
        <f>IF($E$6=NGHIEPVUKT!M22,NGHIEPVUKT!O22,0)</f>
        <v>0</v>
      </c>
      <c r="H27" s="31">
        <f>IF(F27+G27=0,0,$H$9+SUM($F$13:F27)-SUM($G$13:G27))</f>
        <v>0</v>
      </c>
    </row>
    <row r="28" spans="1:8" hidden="1" x14ac:dyDescent="0.3">
      <c r="A28" s="163" t="str">
        <f>IF($E28="","",NGHIEPVUKT!C23)</f>
        <v/>
      </c>
      <c r="B28" s="163" t="str">
        <f>IF($E28="","",IF(NGHIEPVUKT!D23&lt;&gt;"",NGHIEPVUKT!D23,NGHIEPVUKT!F23))</f>
        <v/>
      </c>
      <c r="C28" s="163" t="str">
        <f>IF($E28="","",NGHIEPVUKT!H23)</f>
        <v/>
      </c>
      <c r="D28" s="163" t="str">
        <f>IF($E28="","",NGHIEPVUKT!K23)</f>
        <v/>
      </c>
      <c r="E28" s="31" t="str">
        <f>IF($E$6=NGHIEPVUKT!L23,NGHIEPVUKT!M23,IF($E$6=NGHIEPVUKT!M23,NGHIEPVUKT!L23,""))</f>
        <v/>
      </c>
      <c r="F28" s="31">
        <f>IF($E$6=NGHIEPVUKT!L23,NGHIEPVUKT!O23,0)</f>
        <v>0</v>
      </c>
      <c r="G28" s="31">
        <f>IF($E$6=NGHIEPVUKT!M23,NGHIEPVUKT!O23,0)</f>
        <v>0</v>
      </c>
      <c r="H28" s="31">
        <f>IF(F28+G28=0,0,$H$9+SUM($F$13:F28)-SUM($G$13:G28))</f>
        <v>0</v>
      </c>
    </row>
    <row r="29" spans="1:8" hidden="1" x14ac:dyDescent="0.3">
      <c r="A29" s="163" t="str">
        <f>IF($E29="","",NGHIEPVUKT!C24)</f>
        <v/>
      </c>
      <c r="B29" s="163" t="str">
        <f>IF($E29="","",IF(NGHIEPVUKT!D24&lt;&gt;"",NGHIEPVUKT!D24,NGHIEPVUKT!F24))</f>
        <v/>
      </c>
      <c r="C29" s="163" t="str">
        <f>IF($E29="","",NGHIEPVUKT!H24)</f>
        <v/>
      </c>
      <c r="D29" s="163" t="str">
        <f>IF($E29="","",NGHIEPVUKT!K24)</f>
        <v/>
      </c>
      <c r="E29" s="31" t="str">
        <f>IF($E$6=NGHIEPVUKT!L24,NGHIEPVUKT!M24,IF($E$6=NGHIEPVUKT!M24,NGHIEPVUKT!L24,""))</f>
        <v/>
      </c>
      <c r="F29" s="31">
        <f>IF($E$6=NGHIEPVUKT!L24,NGHIEPVUKT!O24,0)</f>
        <v>0</v>
      </c>
      <c r="G29" s="31">
        <f>IF($E$6=NGHIEPVUKT!M24,NGHIEPVUKT!O24,0)</f>
        <v>0</v>
      </c>
      <c r="H29" s="31">
        <f>IF(F29+G29=0,0,$H$9+SUM($F$13:F29)-SUM($G$13:G29))</f>
        <v>0</v>
      </c>
    </row>
    <row r="30" spans="1:8" hidden="1" x14ac:dyDescent="0.3">
      <c r="A30" s="163" t="str">
        <f>IF($E30="","",NGHIEPVUKT!C25)</f>
        <v/>
      </c>
      <c r="B30" s="163" t="str">
        <f>IF($E30="","",IF(NGHIEPVUKT!D25&lt;&gt;"",NGHIEPVUKT!D25,NGHIEPVUKT!F25))</f>
        <v/>
      </c>
      <c r="C30" s="163" t="str">
        <f>IF($E30="","",NGHIEPVUKT!H25)</f>
        <v/>
      </c>
      <c r="D30" s="163" t="str">
        <f>IF($E30="","",NGHIEPVUKT!K25)</f>
        <v/>
      </c>
      <c r="E30" s="31" t="str">
        <f>IF($E$6=NGHIEPVUKT!L25,NGHIEPVUKT!M25,IF($E$6=NGHIEPVUKT!M25,NGHIEPVUKT!L25,""))</f>
        <v/>
      </c>
      <c r="F30" s="31">
        <f>IF($E$6=NGHIEPVUKT!L25,NGHIEPVUKT!O25,0)</f>
        <v>0</v>
      </c>
      <c r="G30" s="31">
        <f>IF($E$6=NGHIEPVUKT!M25,NGHIEPVUKT!O25,0)</f>
        <v>0</v>
      </c>
      <c r="H30" s="31">
        <f>IF(F30+G30=0,0,$H$9+SUM($F$13:F30)-SUM($G$13:G30))</f>
        <v>0</v>
      </c>
    </row>
    <row r="31" spans="1:8" hidden="1" x14ac:dyDescent="0.3">
      <c r="A31" s="163" t="str">
        <f>IF($E31="","",NGHIEPVUKT!C26)</f>
        <v/>
      </c>
      <c r="B31" s="163" t="str">
        <f>IF($E31="","",IF(NGHIEPVUKT!D26&lt;&gt;"",NGHIEPVUKT!D26,NGHIEPVUKT!F26))</f>
        <v/>
      </c>
      <c r="C31" s="163" t="str">
        <f>IF($E31="","",NGHIEPVUKT!H26)</f>
        <v/>
      </c>
      <c r="D31" s="163" t="str">
        <f>IF($E31="","",NGHIEPVUKT!K26)</f>
        <v/>
      </c>
      <c r="E31" s="31" t="str">
        <f>IF($E$6=NGHIEPVUKT!L26,NGHIEPVUKT!M26,IF($E$6=NGHIEPVUKT!M26,NGHIEPVUKT!L26,""))</f>
        <v/>
      </c>
      <c r="F31" s="31">
        <f>IF($E$6=NGHIEPVUKT!L26,NGHIEPVUKT!O26,0)</f>
        <v>0</v>
      </c>
      <c r="G31" s="31">
        <f>IF($E$6=NGHIEPVUKT!M26,NGHIEPVUKT!O26,0)</f>
        <v>0</v>
      </c>
      <c r="H31" s="31">
        <f>IF(F31+G31=0,0,$H$9+SUM($F$13:F31)-SUM($G$13:G31))</f>
        <v>0</v>
      </c>
    </row>
    <row r="32" spans="1:8" hidden="1" x14ac:dyDescent="0.3">
      <c r="A32" s="163" t="str">
        <f>IF($E32="","",NGHIEPVUKT!C27)</f>
        <v/>
      </c>
      <c r="B32" s="163" t="str">
        <f>IF($E32="","",IF(NGHIEPVUKT!D27&lt;&gt;"",NGHIEPVUKT!D27,NGHIEPVUKT!F27))</f>
        <v/>
      </c>
      <c r="C32" s="163" t="str">
        <f>IF($E32="","",NGHIEPVUKT!H27)</f>
        <v/>
      </c>
      <c r="D32" s="163" t="str">
        <f>IF($E32="","",NGHIEPVUKT!K27)</f>
        <v/>
      </c>
      <c r="E32" s="31" t="str">
        <f>IF($E$6=NGHIEPVUKT!L27,NGHIEPVUKT!M27,IF($E$6=NGHIEPVUKT!M27,NGHIEPVUKT!L27,""))</f>
        <v/>
      </c>
      <c r="F32" s="31">
        <f>IF($E$6=NGHIEPVUKT!L27,NGHIEPVUKT!O27,0)</f>
        <v>0</v>
      </c>
      <c r="G32" s="31">
        <f>IF($E$6=NGHIEPVUKT!M27,NGHIEPVUKT!O27,0)</f>
        <v>0</v>
      </c>
      <c r="H32" s="31">
        <f>IF(F32+G32=0,0,$H$9+SUM($F$13:F32)-SUM($G$13:G32))</f>
        <v>0</v>
      </c>
    </row>
    <row r="33" spans="1:8" hidden="1" x14ac:dyDescent="0.3">
      <c r="A33" s="163" t="str">
        <f>IF($E33="","",NGHIEPVUKT!C28)</f>
        <v/>
      </c>
      <c r="B33" s="163" t="str">
        <f>IF($E33="","",IF(NGHIEPVUKT!D28&lt;&gt;"",NGHIEPVUKT!D28,NGHIEPVUKT!F28))</f>
        <v/>
      </c>
      <c r="C33" s="163" t="str">
        <f>IF($E33="","",NGHIEPVUKT!H28)</f>
        <v/>
      </c>
      <c r="D33" s="163" t="str">
        <f>IF($E33="","",NGHIEPVUKT!K28)</f>
        <v/>
      </c>
      <c r="E33" s="31" t="str">
        <f>IF($E$6=NGHIEPVUKT!L28,NGHIEPVUKT!M28,IF($E$6=NGHIEPVUKT!M28,NGHIEPVUKT!L28,""))</f>
        <v/>
      </c>
      <c r="F33" s="31">
        <f>IF($E$6=NGHIEPVUKT!L28,NGHIEPVUKT!O28,0)</f>
        <v>0</v>
      </c>
      <c r="G33" s="31">
        <f>IF($E$6=NGHIEPVUKT!M28,NGHIEPVUKT!O28,0)</f>
        <v>0</v>
      </c>
      <c r="H33" s="31">
        <f>IF(F33+G33=0,0,$H$9+SUM($F$13:F33)-SUM($G$13:G33))</f>
        <v>0</v>
      </c>
    </row>
    <row r="34" spans="1:8" hidden="1" x14ac:dyDescent="0.3">
      <c r="A34" s="163" t="str">
        <f>IF($E34="","",NGHIEPVUKT!C29)</f>
        <v/>
      </c>
      <c r="B34" s="163" t="str">
        <f>IF($E34="","",IF(NGHIEPVUKT!D29&lt;&gt;"",NGHIEPVUKT!D29,NGHIEPVUKT!F29))</f>
        <v/>
      </c>
      <c r="C34" s="163" t="str">
        <f>IF($E34="","",NGHIEPVUKT!H29)</f>
        <v/>
      </c>
      <c r="D34" s="163" t="str">
        <f>IF($E34="","",NGHIEPVUKT!K29)</f>
        <v/>
      </c>
      <c r="E34" s="31" t="str">
        <f>IF($E$6=NGHIEPVUKT!L29,NGHIEPVUKT!M29,IF($E$6=NGHIEPVUKT!M29,NGHIEPVUKT!L29,""))</f>
        <v/>
      </c>
      <c r="F34" s="31">
        <f>IF($E$6=NGHIEPVUKT!L29,NGHIEPVUKT!O29,0)</f>
        <v>0</v>
      </c>
      <c r="G34" s="31">
        <f>IF($E$6=NGHIEPVUKT!M29,NGHIEPVUKT!O29,0)</f>
        <v>0</v>
      </c>
      <c r="H34" s="31">
        <f>IF(F34+G34=0,0,$H$9+SUM($F$13:F34)-SUM($G$13:G34))</f>
        <v>0</v>
      </c>
    </row>
    <row r="35" spans="1:8" hidden="1" x14ac:dyDescent="0.3">
      <c r="A35" s="163" t="str">
        <f>IF($E35="","",NGHIEPVUKT!C30)</f>
        <v/>
      </c>
      <c r="B35" s="163" t="str">
        <f>IF($E35="","",IF(NGHIEPVUKT!D30&lt;&gt;"",NGHIEPVUKT!D30,NGHIEPVUKT!F30))</f>
        <v/>
      </c>
      <c r="C35" s="163" t="str">
        <f>IF($E35="","",NGHIEPVUKT!H30)</f>
        <v/>
      </c>
      <c r="D35" s="163" t="str">
        <f>IF($E35="","",NGHIEPVUKT!K30)</f>
        <v/>
      </c>
      <c r="E35" s="31" t="str">
        <f>IF($E$6=NGHIEPVUKT!L30,NGHIEPVUKT!M30,IF($E$6=NGHIEPVUKT!M30,NGHIEPVUKT!L30,""))</f>
        <v/>
      </c>
      <c r="F35" s="31">
        <f>IF($E$6=NGHIEPVUKT!L30,NGHIEPVUKT!O30,0)</f>
        <v>0</v>
      </c>
      <c r="G35" s="31">
        <f>IF($E$6=NGHIEPVUKT!M30,NGHIEPVUKT!O30,0)</f>
        <v>0</v>
      </c>
      <c r="H35" s="31">
        <f>IF(F35+G35=0,0,$H$9+SUM($F$13:F35)-SUM($G$13:G35))</f>
        <v>0</v>
      </c>
    </row>
    <row r="36" spans="1:8" hidden="1" x14ac:dyDescent="0.3">
      <c r="A36" s="163" t="str">
        <f>IF($E36="","",NGHIEPVUKT!C31)</f>
        <v/>
      </c>
      <c r="B36" s="163" t="str">
        <f>IF($E36="","",IF(NGHIEPVUKT!D31&lt;&gt;"",NGHIEPVUKT!D31,NGHIEPVUKT!F31))</f>
        <v/>
      </c>
      <c r="C36" s="163" t="str">
        <f>IF($E36="","",NGHIEPVUKT!H31)</f>
        <v/>
      </c>
      <c r="D36" s="163" t="str">
        <f>IF($E36="","",NGHIEPVUKT!K31)</f>
        <v/>
      </c>
      <c r="E36" s="31" t="str">
        <f>IF($E$6=NGHIEPVUKT!L31,NGHIEPVUKT!M31,IF($E$6=NGHIEPVUKT!M31,NGHIEPVUKT!L31,""))</f>
        <v/>
      </c>
      <c r="F36" s="31">
        <f>IF($E$6=NGHIEPVUKT!L31,NGHIEPVUKT!O31,0)</f>
        <v>0</v>
      </c>
      <c r="G36" s="31">
        <f>IF($E$6=NGHIEPVUKT!M31,NGHIEPVUKT!O31,0)</f>
        <v>0</v>
      </c>
      <c r="H36" s="31">
        <f>IF(F36+G36=0,0,$H$9+SUM($F$13:F36)-SUM($G$13:G36))</f>
        <v>0</v>
      </c>
    </row>
    <row r="37" spans="1:8" hidden="1" x14ac:dyDescent="0.3">
      <c r="A37" s="163" t="str">
        <f>IF($E37="","",NGHIEPVUKT!C32)</f>
        <v/>
      </c>
      <c r="B37" s="163" t="str">
        <f>IF($E37="","",IF(NGHIEPVUKT!D32&lt;&gt;"",NGHIEPVUKT!D32,NGHIEPVUKT!F32))</f>
        <v/>
      </c>
      <c r="C37" s="163" t="str">
        <f>IF($E37="","",NGHIEPVUKT!H32)</f>
        <v/>
      </c>
      <c r="D37" s="163" t="str">
        <f>IF($E37="","",NGHIEPVUKT!K32)</f>
        <v/>
      </c>
      <c r="E37" s="31" t="str">
        <f>IF($E$6=NGHIEPVUKT!L32,NGHIEPVUKT!M32,IF($E$6=NGHIEPVUKT!M32,NGHIEPVUKT!L32,""))</f>
        <v/>
      </c>
      <c r="F37" s="31">
        <f>IF($E$6=NGHIEPVUKT!L32,NGHIEPVUKT!O32,0)</f>
        <v>0</v>
      </c>
      <c r="G37" s="31">
        <f>IF($E$6=NGHIEPVUKT!M32,NGHIEPVUKT!O32,0)</f>
        <v>0</v>
      </c>
      <c r="H37" s="31">
        <f>IF(F37+G37=0,0,$H$9+SUM($F$13:F37)-SUM($G$13:G37))</f>
        <v>0</v>
      </c>
    </row>
    <row r="38" spans="1:8" hidden="1" x14ac:dyDescent="0.3">
      <c r="A38" s="163" t="str">
        <f>IF($E38="","",NGHIEPVUKT!C33)</f>
        <v/>
      </c>
      <c r="B38" s="163" t="str">
        <f>IF($E38="","",IF(NGHIEPVUKT!D33&lt;&gt;"",NGHIEPVUKT!D33,NGHIEPVUKT!F33))</f>
        <v/>
      </c>
      <c r="C38" s="163" t="str">
        <f>IF($E38="","",NGHIEPVUKT!H33)</f>
        <v/>
      </c>
      <c r="D38" s="163" t="str">
        <f>IF($E38="","",NGHIEPVUKT!K33)</f>
        <v/>
      </c>
      <c r="E38" s="31" t="str">
        <f>IF($E$6=NGHIEPVUKT!L33,NGHIEPVUKT!M33,IF($E$6=NGHIEPVUKT!M33,NGHIEPVUKT!L33,""))</f>
        <v/>
      </c>
      <c r="F38" s="31">
        <f>IF($E$6=NGHIEPVUKT!L33,NGHIEPVUKT!O33,0)</f>
        <v>0</v>
      </c>
      <c r="G38" s="31">
        <f>IF($E$6=NGHIEPVUKT!M33,NGHIEPVUKT!O33,0)</f>
        <v>0</v>
      </c>
      <c r="H38" s="31">
        <f>IF(F38+G38=0,0,$H$9+SUM($F$13:F38)-SUM($G$13:G38))</f>
        <v>0</v>
      </c>
    </row>
    <row r="39" spans="1:8" hidden="1" x14ac:dyDescent="0.3">
      <c r="A39" s="163" t="str">
        <f>IF($E39="","",NGHIEPVUKT!C34)</f>
        <v/>
      </c>
      <c r="B39" s="163" t="str">
        <f>IF($E39="","",IF(NGHIEPVUKT!D34&lt;&gt;"",NGHIEPVUKT!D34,NGHIEPVUKT!F34))</f>
        <v/>
      </c>
      <c r="C39" s="163" t="str">
        <f>IF($E39="","",NGHIEPVUKT!H34)</f>
        <v/>
      </c>
      <c r="D39" s="163" t="str">
        <f>IF($E39="","",NGHIEPVUKT!K34)</f>
        <v/>
      </c>
      <c r="E39" s="31" t="str">
        <f>IF($E$6=NGHIEPVUKT!L34,NGHIEPVUKT!M34,IF($E$6=NGHIEPVUKT!M34,NGHIEPVUKT!L34,""))</f>
        <v/>
      </c>
      <c r="F39" s="31">
        <f>IF($E$6=NGHIEPVUKT!L34,NGHIEPVUKT!O34,0)</f>
        <v>0</v>
      </c>
      <c r="G39" s="31">
        <f>IF($E$6=NGHIEPVUKT!M34,NGHIEPVUKT!O34,0)</f>
        <v>0</v>
      </c>
      <c r="H39" s="31">
        <f>IF(F39+G39=0,0,$H$9+SUM($F$13:F39)-SUM($G$13:G39))</f>
        <v>0</v>
      </c>
    </row>
    <row r="40" spans="1:8" hidden="1" x14ac:dyDescent="0.3">
      <c r="A40" s="163" t="str">
        <f>IF($E40="","",NGHIEPVUKT!C35)</f>
        <v/>
      </c>
      <c r="B40" s="163" t="str">
        <f>IF($E40="","",IF(NGHIEPVUKT!D35&lt;&gt;"",NGHIEPVUKT!D35,NGHIEPVUKT!F35))</f>
        <v/>
      </c>
      <c r="C40" s="163" t="str">
        <f>IF($E40="","",NGHIEPVUKT!H35)</f>
        <v/>
      </c>
      <c r="D40" s="163" t="str">
        <f>IF($E40="","",NGHIEPVUKT!K35)</f>
        <v/>
      </c>
      <c r="E40" s="31" t="str">
        <f>IF($E$6=NGHIEPVUKT!L35,NGHIEPVUKT!M35,IF($E$6=NGHIEPVUKT!M35,NGHIEPVUKT!L35,""))</f>
        <v/>
      </c>
      <c r="F40" s="31">
        <f>IF($E$6=NGHIEPVUKT!L35,NGHIEPVUKT!O35,0)</f>
        <v>0</v>
      </c>
      <c r="G40" s="31">
        <f>IF($E$6=NGHIEPVUKT!M35,NGHIEPVUKT!O35,0)</f>
        <v>0</v>
      </c>
      <c r="H40" s="31">
        <f>IF(F40+G40=0,0,$H$9+SUM($F$13:F40)-SUM($G$13:G40))</f>
        <v>0</v>
      </c>
    </row>
    <row r="41" spans="1:8" hidden="1" x14ac:dyDescent="0.3">
      <c r="A41" s="163" t="str">
        <f>IF($E41="","",NGHIEPVUKT!C36)</f>
        <v/>
      </c>
      <c r="B41" s="163" t="str">
        <f>IF($E41="","",IF(NGHIEPVUKT!D36&lt;&gt;"",NGHIEPVUKT!D36,NGHIEPVUKT!F36))</f>
        <v/>
      </c>
      <c r="C41" s="163" t="str">
        <f>IF($E41="","",NGHIEPVUKT!H36)</f>
        <v/>
      </c>
      <c r="D41" s="163" t="str">
        <f>IF($E41="","",NGHIEPVUKT!K36)</f>
        <v/>
      </c>
      <c r="E41" s="31" t="str">
        <f>IF($E$6=NGHIEPVUKT!L36,NGHIEPVUKT!M36,IF($E$6=NGHIEPVUKT!M36,NGHIEPVUKT!L36,""))</f>
        <v/>
      </c>
      <c r="F41" s="31">
        <f>IF($E$6=NGHIEPVUKT!L36,NGHIEPVUKT!O36,0)</f>
        <v>0</v>
      </c>
      <c r="G41" s="31">
        <f>IF($E$6=NGHIEPVUKT!M36,NGHIEPVUKT!O36,0)</f>
        <v>0</v>
      </c>
      <c r="H41" s="31">
        <f>IF(F41+G41=0,0,$H$9+SUM($F$13:F41)-SUM($G$13:G41))</f>
        <v>0</v>
      </c>
    </row>
    <row r="42" spans="1:8" hidden="1" x14ac:dyDescent="0.3">
      <c r="A42" s="163" t="str">
        <f>IF($E42="","",NGHIEPVUKT!C37)</f>
        <v/>
      </c>
      <c r="B42" s="163" t="str">
        <f>IF($E42="","",IF(NGHIEPVUKT!D37&lt;&gt;"",NGHIEPVUKT!D37,NGHIEPVUKT!F37))</f>
        <v/>
      </c>
      <c r="C42" s="163" t="str">
        <f>IF($E42="","",NGHIEPVUKT!H37)</f>
        <v/>
      </c>
      <c r="D42" s="163" t="str">
        <f>IF($E42="","",NGHIEPVUKT!K37)</f>
        <v/>
      </c>
      <c r="E42" s="31" t="str">
        <f>IF($E$6=NGHIEPVUKT!L37,NGHIEPVUKT!M37,IF($E$6=NGHIEPVUKT!M37,NGHIEPVUKT!L37,""))</f>
        <v/>
      </c>
      <c r="F42" s="31">
        <f>IF($E$6=NGHIEPVUKT!L37,NGHIEPVUKT!O37,0)</f>
        <v>0</v>
      </c>
      <c r="G42" s="31">
        <f>IF($E$6=NGHIEPVUKT!M37,NGHIEPVUKT!O37,0)</f>
        <v>0</v>
      </c>
      <c r="H42" s="31">
        <f>IF(F42+G42=0,0,$H$9+SUM($F$13:F42)-SUM($G$13:G42))</f>
        <v>0</v>
      </c>
    </row>
    <row r="43" spans="1:8" hidden="1" x14ac:dyDescent="0.3">
      <c r="A43" s="163" t="str">
        <f>IF($E43="","",NGHIEPVUKT!C38)</f>
        <v/>
      </c>
      <c r="B43" s="163" t="str">
        <f>IF($E43="","",IF(NGHIEPVUKT!D38&lt;&gt;"",NGHIEPVUKT!D38,NGHIEPVUKT!F38))</f>
        <v/>
      </c>
      <c r="C43" s="163" t="str">
        <f>IF($E43="","",NGHIEPVUKT!H38)</f>
        <v/>
      </c>
      <c r="D43" s="163" t="str">
        <f>IF($E43="","",NGHIEPVUKT!K38)</f>
        <v/>
      </c>
      <c r="E43" s="31" t="str">
        <f>IF($E$6=NGHIEPVUKT!L38,NGHIEPVUKT!M38,IF($E$6=NGHIEPVUKT!M38,NGHIEPVUKT!L38,""))</f>
        <v/>
      </c>
      <c r="F43" s="31">
        <f>IF($E$6=NGHIEPVUKT!L38,NGHIEPVUKT!O38,0)</f>
        <v>0</v>
      </c>
      <c r="G43" s="31">
        <f>IF($E$6=NGHIEPVUKT!M38,NGHIEPVUKT!O38,0)</f>
        <v>0</v>
      </c>
      <c r="H43" s="31">
        <f>IF(F43+G43=0,0,$H$9+SUM($F$13:F43)-SUM($G$13:G43))</f>
        <v>0</v>
      </c>
    </row>
    <row r="44" spans="1:8" hidden="1" x14ac:dyDescent="0.3">
      <c r="A44" s="163" t="str">
        <f>IF($E44="","",NGHIEPVUKT!C39)</f>
        <v/>
      </c>
      <c r="B44" s="163" t="str">
        <f>IF($E44="","",IF(NGHIEPVUKT!D39&lt;&gt;"",NGHIEPVUKT!D39,NGHIEPVUKT!F39))</f>
        <v/>
      </c>
      <c r="C44" s="163" t="str">
        <f>IF($E44="","",NGHIEPVUKT!H39)</f>
        <v/>
      </c>
      <c r="D44" s="163" t="str">
        <f>IF($E44="","",NGHIEPVUKT!K39)</f>
        <v/>
      </c>
      <c r="E44" s="31" t="str">
        <f>IF($E$6=NGHIEPVUKT!L39,NGHIEPVUKT!M39,IF($E$6=NGHIEPVUKT!M39,NGHIEPVUKT!L39,""))</f>
        <v/>
      </c>
      <c r="F44" s="31">
        <f>IF($E$6=NGHIEPVUKT!L39,NGHIEPVUKT!O39,0)</f>
        <v>0</v>
      </c>
      <c r="G44" s="31">
        <f>IF($E$6=NGHIEPVUKT!M39,NGHIEPVUKT!O39,0)</f>
        <v>0</v>
      </c>
      <c r="H44" s="31">
        <f>IF(F44+G44=0,0,$H$9+SUM($F$13:F44)-SUM($G$13:G44))</f>
        <v>0</v>
      </c>
    </row>
    <row r="45" spans="1:8" hidden="1" x14ac:dyDescent="0.3">
      <c r="A45" s="163" t="str">
        <f>IF($E45="","",NGHIEPVUKT!C40)</f>
        <v/>
      </c>
      <c r="B45" s="163" t="str">
        <f>IF($E45="","",IF(NGHIEPVUKT!D40&lt;&gt;"",NGHIEPVUKT!D40,NGHIEPVUKT!F40))</f>
        <v/>
      </c>
      <c r="C45" s="163" t="str">
        <f>IF($E45="","",NGHIEPVUKT!H40)</f>
        <v/>
      </c>
      <c r="D45" s="163" t="str">
        <f>IF($E45="","",NGHIEPVUKT!K40)</f>
        <v/>
      </c>
      <c r="E45" s="31" t="str">
        <f>IF($E$6=NGHIEPVUKT!L40,NGHIEPVUKT!M40,IF($E$6=NGHIEPVUKT!M40,NGHIEPVUKT!L40,""))</f>
        <v/>
      </c>
      <c r="F45" s="31">
        <f>IF($E$6=NGHIEPVUKT!L40,NGHIEPVUKT!O40,0)</f>
        <v>0</v>
      </c>
      <c r="G45" s="31">
        <f>IF($E$6=NGHIEPVUKT!M40,NGHIEPVUKT!O40,0)</f>
        <v>0</v>
      </c>
      <c r="H45" s="31">
        <f>IF(F45+G45=0,0,$H$9+SUM($F$13:F45)-SUM($G$13:G45))</f>
        <v>0</v>
      </c>
    </row>
    <row r="46" spans="1:8" hidden="1" x14ac:dyDescent="0.3">
      <c r="A46" s="163" t="str">
        <f>IF($E46="","",NGHIEPVUKT!C41)</f>
        <v/>
      </c>
      <c r="B46" s="163" t="str">
        <f>IF($E46="","",IF(NGHIEPVUKT!D41&lt;&gt;"",NGHIEPVUKT!D41,NGHIEPVUKT!F41))</f>
        <v/>
      </c>
      <c r="C46" s="163" t="str">
        <f>IF($E46="","",NGHIEPVUKT!H41)</f>
        <v/>
      </c>
      <c r="D46" s="163" t="str">
        <f>IF($E46="","",NGHIEPVUKT!K41)</f>
        <v/>
      </c>
      <c r="E46" s="31" t="str">
        <f>IF($E$6=NGHIEPVUKT!L41,NGHIEPVUKT!M41,IF($E$6=NGHIEPVUKT!M41,NGHIEPVUKT!L41,""))</f>
        <v/>
      </c>
      <c r="F46" s="31">
        <f>IF($E$6=NGHIEPVUKT!L41,NGHIEPVUKT!O41,0)</f>
        <v>0</v>
      </c>
      <c r="G46" s="31">
        <f>IF($E$6=NGHIEPVUKT!M41,NGHIEPVUKT!O41,0)</f>
        <v>0</v>
      </c>
      <c r="H46" s="31">
        <f>IF(F46+G46=0,0,$H$9+SUM($F$13:F46)-SUM($G$13:G46))</f>
        <v>0</v>
      </c>
    </row>
    <row r="47" spans="1:8" hidden="1" x14ac:dyDescent="0.3">
      <c r="A47" s="163" t="str">
        <f>IF($E47="","",NGHIEPVUKT!C42)</f>
        <v/>
      </c>
      <c r="B47" s="163" t="str">
        <f>IF($E47="","",IF(NGHIEPVUKT!D42&lt;&gt;"",NGHIEPVUKT!D42,NGHIEPVUKT!F42))</f>
        <v/>
      </c>
      <c r="C47" s="163" t="str">
        <f>IF($E47="","",NGHIEPVUKT!H42)</f>
        <v/>
      </c>
      <c r="D47" s="163" t="str">
        <f>IF($E47="","",NGHIEPVUKT!K42)</f>
        <v/>
      </c>
      <c r="E47" s="31" t="str">
        <f>IF($E$6=NGHIEPVUKT!L42,NGHIEPVUKT!M42,IF($E$6=NGHIEPVUKT!M42,NGHIEPVUKT!L42,""))</f>
        <v/>
      </c>
      <c r="F47" s="31">
        <f>IF($E$6=NGHIEPVUKT!L42,NGHIEPVUKT!O42,0)</f>
        <v>0</v>
      </c>
      <c r="G47" s="31">
        <f>IF($E$6=NGHIEPVUKT!M42,NGHIEPVUKT!O42,0)</f>
        <v>0</v>
      </c>
      <c r="H47" s="31">
        <f>IF(F47+G47=0,0,$H$9+SUM($F$13:F47)-SUM($G$13:G47))</f>
        <v>0</v>
      </c>
    </row>
    <row r="48" spans="1:8" hidden="1" x14ac:dyDescent="0.3">
      <c r="A48" s="163" t="str">
        <f>IF($E48="","",NGHIEPVUKT!C43)</f>
        <v/>
      </c>
      <c r="B48" s="163" t="str">
        <f>IF($E48="","",IF(NGHIEPVUKT!D43&lt;&gt;"",NGHIEPVUKT!D43,NGHIEPVUKT!F43))</f>
        <v/>
      </c>
      <c r="C48" s="163" t="str">
        <f>IF($E48="","",NGHIEPVUKT!H43)</f>
        <v/>
      </c>
      <c r="D48" s="163" t="str">
        <f>IF($E48="","",NGHIEPVUKT!K43)</f>
        <v/>
      </c>
      <c r="E48" s="31" t="str">
        <f>IF($E$6=NGHIEPVUKT!L43,NGHIEPVUKT!M43,IF($E$6=NGHIEPVUKT!M43,NGHIEPVUKT!L43,""))</f>
        <v/>
      </c>
      <c r="F48" s="31">
        <f>IF($E$6=NGHIEPVUKT!L43,NGHIEPVUKT!O43,0)</f>
        <v>0</v>
      </c>
      <c r="G48" s="31">
        <f>IF($E$6=NGHIEPVUKT!M43,NGHIEPVUKT!O43,0)</f>
        <v>0</v>
      </c>
      <c r="H48" s="31">
        <f>IF(F48+G48=0,0,$H$9+SUM($F$13:F48)-SUM($G$13:G48))</f>
        <v>0</v>
      </c>
    </row>
    <row r="49" spans="1:8" hidden="1" x14ac:dyDescent="0.3">
      <c r="A49" s="163" t="str">
        <f>IF($E49="","",NGHIEPVUKT!C44)</f>
        <v/>
      </c>
      <c r="B49" s="163" t="str">
        <f>IF($E49="","",IF(NGHIEPVUKT!D44&lt;&gt;"",NGHIEPVUKT!D44,NGHIEPVUKT!F44))</f>
        <v/>
      </c>
      <c r="C49" s="163" t="str">
        <f>IF($E49="","",NGHIEPVUKT!H44)</f>
        <v/>
      </c>
      <c r="D49" s="163" t="str">
        <f>IF($E49="","",NGHIEPVUKT!K44)</f>
        <v/>
      </c>
      <c r="E49" s="31" t="str">
        <f>IF($E$6=NGHIEPVUKT!L44,NGHIEPVUKT!M44,IF($E$6=NGHIEPVUKT!M44,NGHIEPVUKT!L44,""))</f>
        <v/>
      </c>
      <c r="F49" s="31">
        <f>IF($E$6=NGHIEPVUKT!L44,NGHIEPVUKT!O44,0)</f>
        <v>0</v>
      </c>
      <c r="G49" s="31">
        <f>IF($E$6=NGHIEPVUKT!M44,NGHIEPVUKT!O44,0)</f>
        <v>0</v>
      </c>
      <c r="H49" s="31">
        <f>IF(F49+G49=0,0,$H$9+SUM($F$13:F49)-SUM($G$13:G49))</f>
        <v>0</v>
      </c>
    </row>
    <row r="50" spans="1:8" hidden="1" x14ac:dyDescent="0.3">
      <c r="A50" s="163" t="str">
        <f>IF($E50="","",NGHIEPVUKT!C45)</f>
        <v/>
      </c>
      <c r="B50" s="163" t="str">
        <f>IF($E50="","",IF(NGHIEPVUKT!D45&lt;&gt;"",NGHIEPVUKT!D45,NGHIEPVUKT!F45))</f>
        <v/>
      </c>
      <c r="C50" s="163" t="str">
        <f>IF($E50="","",NGHIEPVUKT!H45)</f>
        <v/>
      </c>
      <c r="D50" s="163" t="str">
        <f>IF($E50="","",NGHIEPVUKT!K45)</f>
        <v/>
      </c>
      <c r="E50" s="31" t="str">
        <f>IF($E$6=NGHIEPVUKT!L45,NGHIEPVUKT!M45,IF($E$6=NGHIEPVUKT!M45,NGHIEPVUKT!L45,""))</f>
        <v/>
      </c>
      <c r="F50" s="31">
        <f>IF($E$6=NGHIEPVUKT!L45,NGHIEPVUKT!O45,0)</f>
        <v>0</v>
      </c>
      <c r="G50" s="31">
        <f>IF($E$6=NGHIEPVUKT!M45,NGHIEPVUKT!O45,0)</f>
        <v>0</v>
      </c>
      <c r="H50" s="31">
        <f>IF(F50+G50=0,0,$H$9+SUM($F$13:F50)-SUM($G$13:G50))</f>
        <v>0</v>
      </c>
    </row>
    <row r="51" spans="1:8" hidden="1" x14ac:dyDescent="0.3">
      <c r="A51" s="163" t="str">
        <f>IF($E51="","",NGHIEPVUKT!C46)</f>
        <v/>
      </c>
      <c r="B51" s="163" t="str">
        <f>IF($E51="","",IF(NGHIEPVUKT!D46&lt;&gt;"",NGHIEPVUKT!D46,NGHIEPVUKT!F46))</f>
        <v/>
      </c>
      <c r="C51" s="163" t="str">
        <f>IF($E51="","",NGHIEPVUKT!H46)</f>
        <v/>
      </c>
      <c r="D51" s="163" t="str">
        <f>IF($E51="","",NGHIEPVUKT!K46)</f>
        <v/>
      </c>
      <c r="E51" s="31" t="str">
        <f>IF($E$6=NGHIEPVUKT!L46,NGHIEPVUKT!M46,IF($E$6=NGHIEPVUKT!M46,NGHIEPVUKT!L46,""))</f>
        <v/>
      </c>
      <c r="F51" s="31">
        <f>IF($E$6=NGHIEPVUKT!L46,NGHIEPVUKT!O46,0)</f>
        <v>0</v>
      </c>
      <c r="G51" s="31">
        <f>IF($E$6=NGHIEPVUKT!M46,NGHIEPVUKT!O46,0)</f>
        <v>0</v>
      </c>
      <c r="H51" s="31">
        <f>IF(F51+G51=0,0,$H$9+SUM($F$13:F51)-SUM($G$13:G51))</f>
        <v>0</v>
      </c>
    </row>
    <row r="52" spans="1:8" hidden="1" x14ac:dyDescent="0.3">
      <c r="A52" s="163" t="str">
        <f>IF($E52="","",NGHIEPVUKT!C47)</f>
        <v/>
      </c>
      <c r="B52" s="163" t="str">
        <f>IF($E52="","",IF(NGHIEPVUKT!D47&lt;&gt;"",NGHIEPVUKT!D47,NGHIEPVUKT!F47))</f>
        <v/>
      </c>
      <c r="C52" s="163" t="str">
        <f>IF($E52="","",NGHIEPVUKT!H47)</f>
        <v/>
      </c>
      <c r="D52" s="163" t="str">
        <f>IF($E52="","",NGHIEPVUKT!K47)</f>
        <v/>
      </c>
      <c r="E52" s="31" t="str">
        <f>IF($E$6=NGHIEPVUKT!L47,NGHIEPVUKT!M47,IF($E$6=NGHIEPVUKT!M47,NGHIEPVUKT!L47,""))</f>
        <v/>
      </c>
      <c r="F52" s="31">
        <f>IF($E$6=NGHIEPVUKT!L47,NGHIEPVUKT!O47,0)</f>
        <v>0</v>
      </c>
      <c r="G52" s="31">
        <f>IF($E$6=NGHIEPVUKT!M47,NGHIEPVUKT!O47,0)</f>
        <v>0</v>
      </c>
      <c r="H52" s="31">
        <f>IF(F52+G52=0,0,$H$9+SUM($F$13:F52)-SUM($G$13:G52))</f>
        <v>0</v>
      </c>
    </row>
    <row r="53" spans="1:8" hidden="1" x14ac:dyDescent="0.3">
      <c r="A53" s="163" t="str">
        <f>IF($E53="","",NGHIEPVUKT!C48)</f>
        <v/>
      </c>
      <c r="B53" s="163" t="str">
        <f>IF($E53="","",IF(NGHIEPVUKT!D48&lt;&gt;"",NGHIEPVUKT!D48,NGHIEPVUKT!F48))</f>
        <v/>
      </c>
      <c r="C53" s="163" t="str">
        <f>IF($E53="","",NGHIEPVUKT!H48)</f>
        <v/>
      </c>
      <c r="D53" s="163" t="str">
        <f>IF($E53="","",NGHIEPVUKT!K48)</f>
        <v/>
      </c>
      <c r="E53" s="31" t="str">
        <f>IF($E$6=NGHIEPVUKT!L48,NGHIEPVUKT!M48,IF($E$6=NGHIEPVUKT!M48,NGHIEPVUKT!L48,""))</f>
        <v/>
      </c>
      <c r="F53" s="31">
        <f>IF($E$6=NGHIEPVUKT!L48,NGHIEPVUKT!O48,0)</f>
        <v>0</v>
      </c>
      <c r="G53" s="31">
        <f>IF($E$6=NGHIEPVUKT!M48,NGHIEPVUKT!O48,0)</f>
        <v>0</v>
      </c>
      <c r="H53" s="31">
        <f>IF(F53+G53=0,0,$H$9+SUM($F$13:F53)-SUM($G$13:G53))</f>
        <v>0</v>
      </c>
    </row>
    <row r="54" spans="1:8" hidden="1" x14ac:dyDescent="0.3">
      <c r="A54" s="163" t="str">
        <f>IF($E54="","",NGHIEPVUKT!C49)</f>
        <v/>
      </c>
      <c r="B54" s="163" t="str">
        <f>IF($E54="","",IF(NGHIEPVUKT!D49&lt;&gt;"",NGHIEPVUKT!D49,NGHIEPVUKT!F49))</f>
        <v/>
      </c>
      <c r="C54" s="163" t="str">
        <f>IF($E54="","",NGHIEPVUKT!H49)</f>
        <v/>
      </c>
      <c r="D54" s="163" t="str">
        <f>IF($E54="","",NGHIEPVUKT!K49)</f>
        <v/>
      </c>
      <c r="E54" s="31" t="str">
        <f>IF($E$6=NGHIEPVUKT!L49,NGHIEPVUKT!M49,IF($E$6=NGHIEPVUKT!M49,NGHIEPVUKT!L49,""))</f>
        <v/>
      </c>
      <c r="F54" s="31">
        <f>IF($E$6=NGHIEPVUKT!L49,NGHIEPVUKT!O49,0)</f>
        <v>0</v>
      </c>
      <c r="G54" s="31">
        <f>IF($E$6=NGHIEPVUKT!M49,NGHIEPVUKT!O49,0)</f>
        <v>0</v>
      </c>
      <c r="H54" s="31">
        <f>IF(F54+G54=0,0,$H$9+SUM($F$13:F54)-SUM($G$13:G54))</f>
        <v>0</v>
      </c>
    </row>
    <row r="55" spans="1:8" hidden="1" x14ac:dyDescent="0.3">
      <c r="A55" s="163" t="str">
        <f>IF($E55="","",NGHIEPVUKT!C50)</f>
        <v/>
      </c>
      <c r="B55" s="163" t="str">
        <f>IF($E55="","",IF(NGHIEPVUKT!D50&lt;&gt;"",NGHIEPVUKT!D50,NGHIEPVUKT!F50))</f>
        <v/>
      </c>
      <c r="C55" s="163" t="str">
        <f>IF($E55="","",NGHIEPVUKT!H50)</f>
        <v/>
      </c>
      <c r="D55" s="163" t="str">
        <f>IF($E55="","",NGHIEPVUKT!K50)</f>
        <v/>
      </c>
      <c r="E55" s="31" t="str">
        <f>IF($E$6=NGHIEPVUKT!L50,NGHIEPVUKT!M50,IF($E$6=NGHIEPVUKT!M50,NGHIEPVUKT!L50,""))</f>
        <v/>
      </c>
      <c r="F55" s="31">
        <f>IF($E$6=NGHIEPVUKT!L50,NGHIEPVUKT!O50,0)</f>
        <v>0</v>
      </c>
      <c r="G55" s="31">
        <f>IF($E$6=NGHIEPVUKT!M50,NGHIEPVUKT!O50,0)</f>
        <v>0</v>
      </c>
      <c r="H55" s="31">
        <f>IF(F55+G55=0,0,$H$9+SUM($F$13:F55)-SUM($G$13:G55))</f>
        <v>0</v>
      </c>
    </row>
    <row r="56" spans="1:8" hidden="1" x14ac:dyDescent="0.3">
      <c r="A56" s="163" t="str">
        <f>IF($E56="","",NGHIEPVUKT!C51)</f>
        <v/>
      </c>
      <c r="B56" s="163" t="str">
        <f>IF($E56="","",IF(NGHIEPVUKT!D51&lt;&gt;"",NGHIEPVUKT!D51,NGHIEPVUKT!F51))</f>
        <v/>
      </c>
      <c r="C56" s="163" t="str">
        <f>IF($E56="","",NGHIEPVUKT!H51)</f>
        <v/>
      </c>
      <c r="D56" s="163" t="str">
        <f>IF($E56="","",NGHIEPVUKT!K51)</f>
        <v/>
      </c>
      <c r="E56" s="31" t="str">
        <f>IF($E$6=NGHIEPVUKT!L51,NGHIEPVUKT!M51,IF($E$6=NGHIEPVUKT!M51,NGHIEPVUKT!L51,""))</f>
        <v/>
      </c>
      <c r="F56" s="31">
        <f>IF($E$6=NGHIEPVUKT!L51,NGHIEPVUKT!O51,0)</f>
        <v>0</v>
      </c>
      <c r="G56" s="31">
        <f>IF($E$6=NGHIEPVUKT!M51,NGHIEPVUKT!O51,0)</f>
        <v>0</v>
      </c>
      <c r="H56" s="31">
        <f>IF(F56+G56=0,0,$H$9+SUM($F$13:F56)-SUM($G$13:G56))</f>
        <v>0</v>
      </c>
    </row>
    <row r="57" spans="1:8" hidden="1" x14ac:dyDescent="0.3">
      <c r="A57" s="163" t="str">
        <f>IF($E57="","",NGHIEPVUKT!C52)</f>
        <v/>
      </c>
      <c r="B57" s="163" t="str">
        <f>IF($E57="","",IF(NGHIEPVUKT!D52&lt;&gt;"",NGHIEPVUKT!D52,NGHIEPVUKT!F52))</f>
        <v/>
      </c>
      <c r="C57" s="163" t="str">
        <f>IF($E57="","",NGHIEPVUKT!H52)</f>
        <v/>
      </c>
      <c r="D57" s="163" t="str">
        <f>IF($E57="","",NGHIEPVUKT!K52)</f>
        <v/>
      </c>
      <c r="E57" s="31" t="str">
        <f>IF($E$6=NGHIEPVUKT!L52,NGHIEPVUKT!M52,IF($E$6=NGHIEPVUKT!M52,NGHIEPVUKT!L52,""))</f>
        <v/>
      </c>
      <c r="F57" s="31">
        <f>IF($E$6=NGHIEPVUKT!L52,NGHIEPVUKT!O52,0)</f>
        <v>0</v>
      </c>
      <c r="G57" s="31">
        <f>IF($E$6=NGHIEPVUKT!M52,NGHIEPVUKT!O52,0)</f>
        <v>0</v>
      </c>
      <c r="H57" s="31">
        <f>IF(F57+G57=0,0,$H$9+SUM($F$13:F57)-SUM($G$13:G57))</f>
        <v>0</v>
      </c>
    </row>
    <row r="58" spans="1:8" hidden="1" x14ac:dyDescent="0.3">
      <c r="A58" s="163" t="str">
        <f>IF($E58="","",NGHIEPVUKT!C53)</f>
        <v/>
      </c>
      <c r="B58" s="163" t="str">
        <f>IF($E58="","",IF(NGHIEPVUKT!D53&lt;&gt;"",NGHIEPVUKT!D53,NGHIEPVUKT!F53))</f>
        <v/>
      </c>
      <c r="C58" s="163" t="str">
        <f>IF($E58="","",NGHIEPVUKT!H53)</f>
        <v/>
      </c>
      <c r="D58" s="163" t="str">
        <f>IF($E58="","",NGHIEPVUKT!K53)</f>
        <v/>
      </c>
      <c r="E58" s="31" t="str">
        <f>IF($E$6=NGHIEPVUKT!L53,NGHIEPVUKT!M53,IF($E$6=NGHIEPVUKT!M53,NGHIEPVUKT!L53,""))</f>
        <v/>
      </c>
      <c r="F58" s="31">
        <f>IF($E$6=NGHIEPVUKT!L53,NGHIEPVUKT!O53,0)</f>
        <v>0</v>
      </c>
      <c r="G58" s="31">
        <f>IF($E$6=NGHIEPVUKT!M53,NGHIEPVUKT!O53,0)</f>
        <v>0</v>
      </c>
      <c r="H58" s="31">
        <f>IF(F58+G58=0,0,$H$9+SUM($F$13:F58)-SUM($G$13:G58))</f>
        <v>0</v>
      </c>
    </row>
    <row r="59" spans="1:8" hidden="1" x14ac:dyDescent="0.3">
      <c r="A59" s="163" t="str">
        <f>IF($E59="","",NGHIEPVUKT!C54)</f>
        <v/>
      </c>
      <c r="B59" s="163" t="str">
        <f>IF($E59="","",IF(NGHIEPVUKT!D54&lt;&gt;"",NGHIEPVUKT!D54,NGHIEPVUKT!F54))</f>
        <v/>
      </c>
      <c r="C59" s="163" t="str">
        <f>IF($E59="","",NGHIEPVUKT!H54)</f>
        <v/>
      </c>
      <c r="D59" s="163" t="str">
        <f>IF($E59="","",NGHIEPVUKT!K54)</f>
        <v/>
      </c>
      <c r="E59" s="31" t="str">
        <f>IF($E$6=NGHIEPVUKT!L54,NGHIEPVUKT!M54,IF($E$6=NGHIEPVUKT!M54,NGHIEPVUKT!L54,""))</f>
        <v/>
      </c>
      <c r="F59" s="31">
        <f>IF($E$6=NGHIEPVUKT!L54,NGHIEPVUKT!O54,0)</f>
        <v>0</v>
      </c>
      <c r="G59" s="31">
        <f>IF($E$6=NGHIEPVUKT!M54,NGHIEPVUKT!O54,0)</f>
        <v>0</v>
      </c>
      <c r="H59" s="31">
        <f>IF(F59+G59=0,0,$H$9+SUM($F$13:F59)-SUM($G$13:G59))</f>
        <v>0</v>
      </c>
    </row>
    <row r="60" spans="1:8" hidden="1" x14ac:dyDescent="0.3">
      <c r="A60" s="163" t="str">
        <f>IF($E60="","",NGHIEPVUKT!C55)</f>
        <v/>
      </c>
      <c r="B60" s="163" t="str">
        <f>IF($E60="","",IF(NGHIEPVUKT!D55&lt;&gt;"",NGHIEPVUKT!D55,NGHIEPVUKT!F55))</f>
        <v/>
      </c>
      <c r="C60" s="163" t="str">
        <f>IF($E60="","",NGHIEPVUKT!H55)</f>
        <v/>
      </c>
      <c r="D60" s="163" t="str">
        <f>IF($E60="","",NGHIEPVUKT!K55)</f>
        <v/>
      </c>
      <c r="E60" s="31" t="str">
        <f>IF($E$6=NGHIEPVUKT!L55,NGHIEPVUKT!M55,IF($E$6=NGHIEPVUKT!M55,NGHIEPVUKT!L55,""))</f>
        <v/>
      </c>
      <c r="F60" s="31">
        <f>IF($E$6=NGHIEPVUKT!L55,NGHIEPVUKT!O55,0)</f>
        <v>0</v>
      </c>
      <c r="G60" s="31">
        <f>IF($E$6=NGHIEPVUKT!M55,NGHIEPVUKT!O55,0)</f>
        <v>0</v>
      </c>
      <c r="H60" s="31">
        <f>IF(F60+G60=0,0,$H$9+SUM($F$13:F60)-SUM($G$13:G60))</f>
        <v>0</v>
      </c>
    </row>
    <row r="61" spans="1:8" hidden="1" x14ac:dyDescent="0.3">
      <c r="A61" s="163" t="str">
        <f>IF($E61="","",NGHIEPVUKT!C56)</f>
        <v/>
      </c>
      <c r="B61" s="163" t="str">
        <f>IF($E61="","",IF(NGHIEPVUKT!D56&lt;&gt;"",NGHIEPVUKT!D56,NGHIEPVUKT!F56))</f>
        <v/>
      </c>
      <c r="C61" s="163" t="str">
        <f>IF($E61="","",NGHIEPVUKT!H56)</f>
        <v/>
      </c>
      <c r="D61" s="163" t="str">
        <f>IF($E61="","",NGHIEPVUKT!K56)</f>
        <v/>
      </c>
      <c r="E61" s="31" t="str">
        <f>IF($E$6=NGHIEPVUKT!L56,NGHIEPVUKT!M56,IF($E$6=NGHIEPVUKT!M56,NGHIEPVUKT!L56,""))</f>
        <v/>
      </c>
      <c r="F61" s="31">
        <f>IF($E$6=NGHIEPVUKT!L56,NGHIEPVUKT!O56,0)</f>
        <v>0</v>
      </c>
      <c r="G61" s="31">
        <f>IF($E$6=NGHIEPVUKT!M56,NGHIEPVUKT!O56,0)</f>
        <v>0</v>
      </c>
      <c r="H61" s="31">
        <f>IF(F61+G61=0,0,$H$9+SUM($F$13:F61)-SUM($G$13:G61))</f>
        <v>0</v>
      </c>
    </row>
    <row r="62" spans="1:8" hidden="1" x14ac:dyDescent="0.3">
      <c r="A62" s="163" t="str">
        <f>IF($E62="","",NGHIEPVUKT!C57)</f>
        <v/>
      </c>
      <c r="B62" s="163" t="str">
        <f>IF($E62="","",IF(NGHIEPVUKT!D57&lt;&gt;"",NGHIEPVUKT!D57,NGHIEPVUKT!F57))</f>
        <v/>
      </c>
      <c r="C62" s="163" t="str">
        <f>IF($E62="","",NGHIEPVUKT!H57)</f>
        <v/>
      </c>
      <c r="D62" s="163" t="str">
        <f>IF($E62="","",NGHIEPVUKT!K57)</f>
        <v/>
      </c>
      <c r="E62" s="31" t="str">
        <f>IF($E$6=NGHIEPVUKT!L57,NGHIEPVUKT!M57,IF($E$6=NGHIEPVUKT!M57,NGHIEPVUKT!L57,""))</f>
        <v/>
      </c>
      <c r="F62" s="31">
        <f>IF($E$6=NGHIEPVUKT!L57,NGHIEPVUKT!O57,0)</f>
        <v>0</v>
      </c>
      <c r="G62" s="31">
        <f>IF($E$6=NGHIEPVUKT!M57,NGHIEPVUKT!O57,0)</f>
        <v>0</v>
      </c>
      <c r="H62" s="31">
        <f>IF(F62+G62=0,0,$H$9+SUM($F$13:F62)-SUM($G$13:G62))</f>
        <v>0</v>
      </c>
    </row>
    <row r="63" spans="1:8" hidden="1" x14ac:dyDescent="0.3">
      <c r="A63" s="163" t="str">
        <f>IF($E63="","",NGHIEPVUKT!C58)</f>
        <v/>
      </c>
      <c r="B63" s="163" t="str">
        <f>IF($E63="","",IF(NGHIEPVUKT!D58&lt;&gt;"",NGHIEPVUKT!D58,NGHIEPVUKT!F58))</f>
        <v/>
      </c>
      <c r="C63" s="163" t="str">
        <f>IF($E63="","",NGHIEPVUKT!H58)</f>
        <v/>
      </c>
      <c r="D63" s="163" t="str">
        <f>IF($E63="","",NGHIEPVUKT!K58)</f>
        <v/>
      </c>
      <c r="E63" s="31" t="str">
        <f>IF($E$6=NGHIEPVUKT!L58,NGHIEPVUKT!M58,IF($E$6=NGHIEPVUKT!M58,NGHIEPVUKT!L58,""))</f>
        <v/>
      </c>
      <c r="F63" s="31">
        <f>IF($E$6=NGHIEPVUKT!L58,NGHIEPVUKT!O58,0)</f>
        <v>0</v>
      </c>
      <c r="G63" s="31">
        <f>IF($E$6=NGHIEPVUKT!M58,NGHIEPVUKT!O58,0)</f>
        <v>0</v>
      </c>
      <c r="H63" s="31">
        <f>IF(F63+G63=0,0,$H$9+SUM($F$13:F63)-SUM($G$13:G63))</f>
        <v>0</v>
      </c>
    </row>
    <row r="64" spans="1:8" hidden="1" x14ac:dyDescent="0.3">
      <c r="A64" s="163" t="str">
        <f>IF($E64="","",NGHIEPVUKT!C59)</f>
        <v/>
      </c>
      <c r="B64" s="163" t="str">
        <f>IF($E64="","",IF(NGHIEPVUKT!D59&lt;&gt;"",NGHIEPVUKT!D59,NGHIEPVUKT!F59))</f>
        <v/>
      </c>
      <c r="C64" s="163" t="str">
        <f>IF($E64="","",NGHIEPVUKT!H59)</f>
        <v/>
      </c>
      <c r="D64" s="163" t="str">
        <f>IF($E64="","",NGHIEPVUKT!K59)</f>
        <v/>
      </c>
      <c r="E64" s="31" t="str">
        <f>IF($E$6=NGHIEPVUKT!L59,NGHIEPVUKT!M59,IF($E$6=NGHIEPVUKT!M59,NGHIEPVUKT!L59,""))</f>
        <v/>
      </c>
      <c r="F64" s="31">
        <f>IF($E$6=NGHIEPVUKT!L59,NGHIEPVUKT!O59,0)</f>
        <v>0</v>
      </c>
      <c r="G64" s="31">
        <f>IF($E$6=NGHIEPVUKT!M59,NGHIEPVUKT!O59,0)</f>
        <v>0</v>
      </c>
      <c r="H64" s="31">
        <f>IF(F64+G64=0,0,$H$9+SUM($F$13:F64)-SUM($G$13:G64))</f>
        <v>0</v>
      </c>
    </row>
    <row r="65" spans="1:8" hidden="1" x14ac:dyDescent="0.3">
      <c r="A65" s="163" t="str">
        <f>IF($E65="","",NGHIEPVUKT!C60)</f>
        <v/>
      </c>
      <c r="B65" s="163" t="str">
        <f>IF($E65="","",IF(NGHIEPVUKT!D60&lt;&gt;"",NGHIEPVUKT!D60,NGHIEPVUKT!F60))</f>
        <v/>
      </c>
      <c r="C65" s="163" t="str">
        <f>IF($E65="","",NGHIEPVUKT!H60)</f>
        <v/>
      </c>
      <c r="D65" s="163" t="str">
        <f>IF($E65="","",NGHIEPVUKT!K60)</f>
        <v/>
      </c>
      <c r="E65" s="31" t="str">
        <f>IF($E$6=NGHIEPVUKT!L60,NGHIEPVUKT!M60,IF($E$6=NGHIEPVUKT!M60,NGHIEPVUKT!L60,""))</f>
        <v/>
      </c>
      <c r="F65" s="31">
        <f>IF($E$6=NGHIEPVUKT!L60,NGHIEPVUKT!O60,0)</f>
        <v>0</v>
      </c>
      <c r="G65" s="31">
        <f>IF($E$6=NGHIEPVUKT!M60,NGHIEPVUKT!O60,0)</f>
        <v>0</v>
      </c>
      <c r="H65" s="31">
        <f>IF(F65+G65=0,0,$H$9+SUM($F$13:F65)-SUM($G$13:G65))</f>
        <v>0</v>
      </c>
    </row>
    <row r="66" spans="1:8" hidden="1" x14ac:dyDescent="0.3">
      <c r="A66" s="163" t="str">
        <f>IF($E66="","",NGHIEPVUKT!C61)</f>
        <v/>
      </c>
      <c r="B66" s="163" t="str">
        <f>IF($E66="","",IF(NGHIEPVUKT!D61&lt;&gt;"",NGHIEPVUKT!D61,NGHIEPVUKT!F61))</f>
        <v/>
      </c>
      <c r="C66" s="163" t="str">
        <f>IF($E66="","",NGHIEPVUKT!H61)</f>
        <v/>
      </c>
      <c r="D66" s="163" t="str">
        <f>IF($E66="","",NGHIEPVUKT!K61)</f>
        <v/>
      </c>
      <c r="E66" s="31" t="str">
        <f>IF($E$6=NGHIEPVUKT!L61,NGHIEPVUKT!M61,IF($E$6=NGHIEPVUKT!M61,NGHIEPVUKT!L61,""))</f>
        <v/>
      </c>
      <c r="F66" s="31">
        <f>IF($E$6=NGHIEPVUKT!L61,NGHIEPVUKT!O61,0)</f>
        <v>0</v>
      </c>
      <c r="G66" s="31">
        <f>IF($E$6=NGHIEPVUKT!M61,NGHIEPVUKT!O61,0)</f>
        <v>0</v>
      </c>
      <c r="H66" s="31">
        <f>IF(F66+G66=0,0,$H$9+SUM($F$13:F66)-SUM($G$13:G66))</f>
        <v>0</v>
      </c>
    </row>
    <row r="67" spans="1:8" hidden="1" x14ac:dyDescent="0.3">
      <c r="A67" s="163" t="str">
        <f>IF($E67="","",NGHIEPVUKT!C62)</f>
        <v/>
      </c>
      <c r="B67" s="163" t="str">
        <f>IF($E67="","",IF(NGHIEPVUKT!D62&lt;&gt;"",NGHIEPVUKT!D62,NGHIEPVUKT!F62))</f>
        <v/>
      </c>
      <c r="C67" s="163" t="str">
        <f>IF($E67="","",NGHIEPVUKT!H62)</f>
        <v/>
      </c>
      <c r="D67" s="163" t="str">
        <f>IF($E67="","",NGHIEPVUKT!K62)</f>
        <v/>
      </c>
      <c r="E67" s="31" t="str">
        <f>IF($E$6=NGHIEPVUKT!L62,NGHIEPVUKT!M62,IF($E$6=NGHIEPVUKT!M62,NGHIEPVUKT!L62,""))</f>
        <v/>
      </c>
      <c r="F67" s="31">
        <f>IF($E$6=NGHIEPVUKT!L62,NGHIEPVUKT!O62,0)</f>
        <v>0</v>
      </c>
      <c r="G67" s="31">
        <f>IF($E$6=NGHIEPVUKT!M62,NGHIEPVUKT!O62,0)</f>
        <v>0</v>
      </c>
      <c r="H67" s="31">
        <f>IF(F67+G67=0,0,$H$9+SUM($F$13:F67)-SUM($G$13:G67))</f>
        <v>0</v>
      </c>
    </row>
    <row r="68" spans="1:8" hidden="1" x14ac:dyDescent="0.3">
      <c r="A68" s="163" t="str">
        <f>IF($E68="","",NGHIEPVUKT!C63)</f>
        <v/>
      </c>
      <c r="B68" s="163" t="str">
        <f>IF($E68="","",IF(NGHIEPVUKT!D63&lt;&gt;"",NGHIEPVUKT!D63,NGHIEPVUKT!F63))</f>
        <v/>
      </c>
      <c r="C68" s="163" t="str">
        <f>IF($E68="","",NGHIEPVUKT!H63)</f>
        <v/>
      </c>
      <c r="D68" s="163" t="str">
        <f>IF($E68="","",NGHIEPVUKT!K63)</f>
        <v/>
      </c>
      <c r="E68" s="31" t="str">
        <f>IF($E$6=NGHIEPVUKT!L63,NGHIEPVUKT!M63,IF($E$6=NGHIEPVUKT!M63,NGHIEPVUKT!L63,""))</f>
        <v/>
      </c>
      <c r="F68" s="31">
        <f>IF($E$6=NGHIEPVUKT!L63,NGHIEPVUKT!O63,0)</f>
        <v>0</v>
      </c>
      <c r="G68" s="31">
        <f>IF($E$6=NGHIEPVUKT!M63,NGHIEPVUKT!O63,0)</f>
        <v>0</v>
      </c>
      <c r="H68" s="31">
        <f>IF(F68+G68=0,0,$H$9+SUM($F$13:F68)-SUM($G$13:G68))</f>
        <v>0</v>
      </c>
    </row>
    <row r="69" spans="1:8" hidden="1" x14ac:dyDescent="0.3">
      <c r="A69" s="163" t="str">
        <f>IF($E69="","",NGHIEPVUKT!C64)</f>
        <v/>
      </c>
      <c r="B69" s="163" t="str">
        <f>IF($E69="","",IF(NGHIEPVUKT!D64&lt;&gt;"",NGHIEPVUKT!D64,NGHIEPVUKT!F64))</f>
        <v/>
      </c>
      <c r="C69" s="163" t="str">
        <f>IF($E69="","",NGHIEPVUKT!H64)</f>
        <v/>
      </c>
      <c r="D69" s="163" t="str">
        <f>IF($E69="","",NGHIEPVUKT!K64)</f>
        <v/>
      </c>
      <c r="E69" s="31" t="str">
        <f>IF($E$6=NGHIEPVUKT!L64,NGHIEPVUKT!M64,IF($E$6=NGHIEPVUKT!M64,NGHIEPVUKT!L64,""))</f>
        <v/>
      </c>
      <c r="F69" s="31">
        <f>IF($E$6=NGHIEPVUKT!L64,NGHIEPVUKT!O64,0)</f>
        <v>0</v>
      </c>
      <c r="G69" s="31">
        <f>IF($E$6=NGHIEPVUKT!M64,NGHIEPVUKT!O64,0)</f>
        <v>0</v>
      </c>
      <c r="H69" s="31">
        <f>IF(F69+G69=0,0,$H$9+SUM($F$13:F69)-SUM($G$13:G69))</f>
        <v>0</v>
      </c>
    </row>
    <row r="70" spans="1:8" hidden="1" x14ac:dyDescent="0.3">
      <c r="A70" s="163" t="str">
        <f>IF($E70="","",NGHIEPVUKT!C65)</f>
        <v/>
      </c>
      <c r="B70" s="163" t="str">
        <f>IF($E70="","",IF(NGHIEPVUKT!D65&lt;&gt;"",NGHIEPVUKT!D65,NGHIEPVUKT!F65))</f>
        <v/>
      </c>
      <c r="C70" s="163" t="str">
        <f>IF($E70="","",NGHIEPVUKT!H65)</f>
        <v/>
      </c>
      <c r="D70" s="163" t="str">
        <f>IF($E70="","",NGHIEPVUKT!K65)</f>
        <v/>
      </c>
      <c r="E70" s="31" t="str">
        <f>IF($E$6=NGHIEPVUKT!L65,NGHIEPVUKT!M65,IF($E$6=NGHIEPVUKT!M65,NGHIEPVUKT!L65,""))</f>
        <v/>
      </c>
      <c r="F70" s="31">
        <f>IF($E$6=NGHIEPVUKT!L65,NGHIEPVUKT!O65,0)</f>
        <v>0</v>
      </c>
      <c r="G70" s="31">
        <f>IF($E$6=NGHIEPVUKT!M65,NGHIEPVUKT!O65,0)</f>
        <v>0</v>
      </c>
      <c r="H70" s="31">
        <f>IF(F70+G70=0,0,$H$9+SUM($F$13:F70)-SUM($G$13:G70))</f>
        <v>0</v>
      </c>
    </row>
    <row r="71" spans="1:8" hidden="1" x14ac:dyDescent="0.3">
      <c r="A71" s="163" t="str">
        <f>IF($E71="","",NGHIEPVUKT!C66)</f>
        <v/>
      </c>
      <c r="B71" s="163" t="str">
        <f>IF($E71="","",IF(NGHIEPVUKT!D66&lt;&gt;"",NGHIEPVUKT!D66,NGHIEPVUKT!F66))</f>
        <v/>
      </c>
      <c r="C71" s="163" t="str">
        <f>IF($E71="","",NGHIEPVUKT!H66)</f>
        <v/>
      </c>
      <c r="D71" s="163" t="str">
        <f>IF($E71="","",NGHIEPVUKT!K66)</f>
        <v/>
      </c>
      <c r="E71" s="31" t="str">
        <f>IF($E$6=NGHIEPVUKT!L66,NGHIEPVUKT!M66,IF($E$6=NGHIEPVUKT!M66,NGHIEPVUKT!L66,""))</f>
        <v/>
      </c>
      <c r="F71" s="31">
        <f>IF($E$6=NGHIEPVUKT!L66,NGHIEPVUKT!O66,0)</f>
        <v>0</v>
      </c>
      <c r="G71" s="31">
        <f>IF($E$6=NGHIEPVUKT!M66,NGHIEPVUKT!O66,0)</f>
        <v>0</v>
      </c>
      <c r="H71" s="31">
        <f>IF(F71+G71=0,0,$H$9+SUM($F$13:F71)-SUM($G$13:G71))</f>
        <v>0</v>
      </c>
    </row>
    <row r="72" spans="1:8" hidden="1" x14ac:dyDescent="0.3">
      <c r="A72" s="163" t="str">
        <f>IF($E72="","",NGHIEPVUKT!C67)</f>
        <v/>
      </c>
      <c r="B72" s="163" t="str">
        <f>IF($E72="","",IF(NGHIEPVUKT!D67&lt;&gt;"",NGHIEPVUKT!D67,NGHIEPVUKT!F67))</f>
        <v/>
      </c>
      <c r="C72" s="163" t="str">
        <f>IF($E72="","",NGHIEPVUKT!H67)</f>
        <v/>
      </c>
      <c r="D72" s="163" t="str">
        <f>IF($E72="","",NGHIEPVUKT!K67)</f>
        <v/>
      </c>
      <c r="E72" s="31" t="str">
        <f>IF($E$6=NGHIEPVUKT!L67,NGHIEPVUKT!M67,IF($E$6=NGHIEPVUKT!M67,NGHIEPVUKT!L67,""))</f>
        <v/>
      </c>
      <c r="F72" s="31">
        <f>IF($E$6=NGHIEPVUKT!L67,NGHIEPVUKT!O67,0)</f>
        <v>0</v>
      </c>
      <c r="G72" s="31">
        <f>IF($E$6=NGHIEPVUKT!M67,NGHIEPVUKT!O67,0)</f>
        <v>0</v>
      </c>
      <c r="H72" s="31">
        <f>IF(F72+G72=0,0,$H$9+SUM($F$13:F72)-SUM($G$13:G72))</f>
        <v>0</v>
      </c>
    </row>
    <row r="73" spans="1:8" hidden="1" x14ac:dyDescent="0.3">
      <c r="A73" s="163" t="str">
        <f>IF($E73="","",NGHIEPVUKT!C68)</f>
        <v/>
      </c>
      <c r="B73" s="163" t="str">
        <f>IF($E73="","",IF(NGHIEPVUKT!D68&lt;&gt;"",NGHIEPVUKT!D68,NGHIEPVUKT!F68))</f>
        <v/>
      </c>
      <c r="C73" s="163" t="str">
        <f>IF($E73="","",NGHIEPVUKT!H68)</f>
        <v/>
      </c>
      <c r="D73" s="163" t="str">
        <f>IF($E73="","",NGHIEPVUKT!K68)</f>
        <v/>
      </c>
      <c r="E73" s="31" t="str">
        <f>IF($E$6=NGHIEPVUKT!L68,NGHIEPVUKT!M68,IF($E$6=NGHIEPVUKT!M68,NGHIEPVUKT!L68,""))</f>
        <v/>
      </c>
      <c r="F73" s="31">
        <f>IF($E$6=NGHIEPVUKT!L68,NGHIEPVUKT!O68,0)</f>
        <v>0</v>
      </c>
      <c r="G73" s="31">
        <f>IF($E$6=NGHIEPVUKT!M68,NGHIEPVUKT!O68,0)</f>
        <v>0</v>
      </c>
      <c r="H73" s="31">
        <f>IF(F73+G73=0,0,$H$9+SUM($F$13:F73)-SUM($G$13:G73))</f>
        <v>0</v>
      </c>
    </row>
    <row r="74" spans="1:8" hidden="1" x14ac:dyDescent="0.3">
      <c r="A74" s="163" t="str">
        <f>IF($E74="","",NGHIEPVUKT!C69)</f>
        <v/>
      </c>
      <c r="B74" s="163" t="str">
        <f>IF($E74="","",IF(NGHIEPVUKT!D69&lt;&gt;"",NGHIEPVUKT!D69,NGHIEPVUKT!F69))</f>
        <v/>
      </c>
      <c r="C74" s="163" t="str">
        <f>IF($E74="","",NGHIEPVUKT!H69)</f>
        <v/>
      </c>
      <c r="D74" s="163" t="str">
        <f>IF($E74="","",NGHIEPVUKT!K69)</f>
        <v/>
      </c>
      <c r="E74" s="31" t="str">
        <f>IF($E$6=NGHIEPVUKT!L69,NGHIEPVUKT!M69,IF($E$6=NGHIEPVUKT!M69,NGHIEPVUKT!L69,""))</f>
        <v/>
      </c>
      <c r="F74" s="31">
        <f>IF($E$6=NGHIEPVUKT!L69,NGHIEPVUKT!O69,0)</f>
        <v>0</v>
      </c>
      <c r="G74" s="31">
        <f>IF($E$6=NGHIEPVUKT!M69,NGHIEPVUKT!O69,0)</f>
        <v>0</v>
      </c>
      <c r="H74" s="31">
        <f>IF(F74+G74=0,0,$H$9+SUM($F$13:F74)-SUM($G$13:G74))</f>
        <v>0</v>
      </c>
    </row>
    <row r="75" spans="1:8" hidden="1" x14ac:dyDescent="0.3">
      <c r="A75" s="163" t="str">
        <f>IF($E75="","",NGHIEPVUKT!C70)</f>
        <v/>
      </c>
      <c r="B75" s="163" t="str">
        <f>IF($E75="","",IF(NGHIEPVUKT!D70&lt;&gt;"",NGHIEPVUKT!D70,NGHIEPVUKT!F70))</f>
        <v/>
      </c>
      <c r="C75" s="163" t="str">
        <f>IF($E75="","",NGHIEPVUKT!H70)</f>
        <v/>
      </c>
      <c r="D75" s="163" t="str">
        <f>IF($E75="","",NGHIEPVUKT!K70)</f>
        <v/>
      </c>
      <c r="E75" s="31" t="str">
        <f>IF($E$6=NGHIEPVUKT!L70,NGHIEPVUKT!M70,IF($E$6=NGHIEPVUKT!M70,NGHIEPVUKT!L70,""))</f>
        <v/>
      </c>
      <c r="F75" s="31">
        <f>IF($E$6=NGHIEPVUKT!L70,NGHIEPVUKT!O70,0)</f>
        <v>0</v>
      </c>
      <c r="G75" s="31">
        <f>IF($E$6=NGHIEPVUKT!M70,NGHIEPVUKT!O70,0)</f>
        <v>0</v>
      </c>
      <c r="H75" s="31">
        <f>IF(F75+G75=0,0,$H$9+SUM($F$13:F75)-SUM($G$13:G75))</f>
        <v>0</v>
      </c>
    </row>
    <row r="76" spans="1:8" hidden="1" x14ac:dyDescent="0.3">
      <c r="A76" s="163" t="str">
        <f>IF($E76="","",NGHIEPVUKT!C71)</f>
        <v/>
      </c>
      <c r="B76" s="163" t="str">
        <f>IF($E76="","",IF(NGHIEPVUKT!D71&lt;&gt;"",NGHIEPVUKT!D71,NGHIEPVUKT!F71))</f>
        <v/>
      </c>
      <c r="C76" s="163" t="str">
        <f>IF($E76="","",NGHIEPVUKT!H71)</f>
        <v/>
      </c>
      <c r="D76" s="163" t="str">
        <f>IF($E76="","",NGHIEPVUKT!K71)</f>
        <v/>
      </c>
      <c r="E76" s="31" t="str">
        <f>IF($E$6=NGHIEPVUKT!L71,NGHIEPVUKT!M71,IF($E$6=NGHIEPVUKT!M71,NGHIEPVUKT!L71,""))</f>
        <v/>
      </c>
      <c r="F76" s="31">
        <f>IF($E$6=NGHIEPVUKT!L71,NGHIEPVUKT!O71,0)</f>
        <v>0</v>
      </c>
      <c r="G76" s="31">
        <f>IF($E$6=NGHIEPVUKT!M71,NGHIEPVUKT!O71,0)</f>
        <v>0</v>
      </c>
      <c r="H76" s="31">
        <f>IF(F76+G76=0,0,$H$9+SUM($F$13:F76)-SUM($G$13:G76))</f>
        <v>0</v>
      </c>
    </row>
    <row r="77" spans="1:8" hidden="1" x14ac:dyDescent="0.3">
      <c r="A77" s="163" t="str">
        <f>IF($E77="","",NGHIEPVUKT!C72)</f>
        <v/>
      </c>
      <c r="B77" s="163" t="str">
        <f>IF($E77="","",IF(NGHIEPVUKT!D72&lt;&gt;"",NGHIEPVUKT!D72,NGHIEPVUKT!F72))</f>
        <v/>
      </c>
      <c r="C77" s="163" t="str">
        <f>IF($E77="","",NGHIEPVUKT!H72)</f>
        <v/>
      </c>
      <c r="D77" s="163" t="str">
        <f>IF($E77="","",NGHIEPVUKT!K72)</f>
        <v/>
      </c>
      <c r="E77" s="31" t="str">
        <f>IF($E$6=NGHIEPVUKT!L72,NGHIEPVUKT!M72,IF($E$6=NGHIEPVUKT!M72,NGHIEPVUKT!L72,""))</f>
        <v/>
      </c>
      <c r="F77" s="31">
        <f>IF($E$6=NGHIEPVUKT!L72,NGHIEPVUKT!O72,0)</f>
        <v>0</v>
      </c>
      <c r="G77" s="31">
        <f>IF($E$6=NGHIEPVUKT!M72,NGHIEPVUKT!O72,0)</f>
        <v>0</v>
      </c>
      <c r="H77" s="31">
        <f>IF(F77+G77=0,0,$H$9+SUM($F$13:F77)-SUM($G$13:G77))</f>
        <v>0</v>
      </c>
    </row>
    <row r="78" spans="1:8" hidden="1" x14ac:dyDescent="0.3">
      <c r="A78" s="163" t="str">
        <f>IF($E78="","",NGHIEPVUKT!C73)</f>
        <v/>
      </c>
      <c r="B78" s="163" t="str">
        <f>IF($E78="","",IF(NGHIEPVUKT!D73&lt;&gt;"",NGHIEPVUKT!D73,NGHIEPVUKT!F73))</f>
        <v/>
      </c>
      <c r="C78" s="163" t="str">
        <f>IF($E78="","",NGHIEPVUKT!H73)</f>
        <v/>
      </c>
      <c r="D78" s="163" t="str">
        <f>IF($E78="","",NGHIEPVUKT!K73)</f>
        <v/>
      </c>
      <c r="E78" s="31" t="str">
        <f>IF($E$6=NGHIEPVUKT!L73,NGHIEPVUKT!M73,IF($E$6=NGHIEPVUKT!M73,NGHIEPVUKT!L73,""))</f>
        <v/>
      </c>
      <c r="F78" s="31">
        <f>IF($E$6=NGHIEPVUKT!L73,NGHIEPVUKT!O73,0)</f>
        <v>0</v>
      </c>
      <c r="G78" s="31">
        <f>IF($E$6=NGHIEPVUKT!M73,NGHIEPVUKT!O73,0)</f>
        <v>0</v>
      </c>
      <c r="H78" s="31">
        <f>IF(F78+G78=0,0,$H$9+SUM($F$13:F78)-SUM($G$13:G78))</f>
        <v>0</v>
      </c>
    </row>
    <row r="79" spans="1:8" hidden="1" x14ac:dyDescent="0.3">
      <c r="A79" s="163" t="str">
        <f>IF($E79="","",NGHIEPVUKT!C74)</f>
        <v/>
      </c>
      <c r="B79" s="163" t="str">
        <f>IF($E79="","",IF(NGHIEPVUKT!D74&lt;&gt;"",NGHIEPVUKT!D74,NGHIEPVUKT!F74))</f>
        <v/>
      </c>
      <c r="C79" s="163" t="str">
        <f>IF($E79="","",NGHIEPVUKT!H74)</f>
        <v/>
      </c>
      <c r="D79" s="163" t="str">
        <f>IF($E79="","",NGHIEPVUKT!K74)</f>
        <v/>
      </c>
      <c r="E79" s="31" t="str">
        <f>IF($E$6=NGHIEPVUKT!L74,NGHIEPVUKT!M74,IF($E$6=NGHIEPVUKT!M74,NGHIEPVUKT!L74,""))</f>
        <v/>
      </c>
      <c r="F79" s="31">
        <f>IF($E$6=NGHIEPVUKT!L74,NGHIEPVUKT!O74,0)</f>
        <v>0</v>
      </c>
      <c r="G79" s="31">
        <f>IF($E$6=NGHIEPVUKT!M74,NGHIEPVUKT!O74,0)</f>
        <v>0</v>
      </c>
      <c r="H79" s="31">
        <f>IF(F79+G79=0,0,$H$9+SUM($F$13:F79)-SUM($G$13:G79))</f>
        <v>0</v>
      </c>
    </row>
    <row r="80" spans="1:8" hidden="1" x14ac:dyDescent="0.3">
      <c r="A80" s="163" t="str">
        <f>IF($E80="","",NGHIEPVUKT!C75)</f>
        <v/>
      </c>
      <c r="B80" s="163" t="str">
        <f>IF($E80="","",IF(NGHIEPVUKT!D75&lt;&gt;"",NGHIEPVUKT!D75,NGHIEPVUKT!F75))</f>
        <v/>
      </c>
      <c r="C80" s="163" t="str">
        <f>IF($E80="","",NGHIEPVUKT!H75)</f>
        <v/>
      </c>
      <c r="D80" s="163" t="str">
        <f>IF($E80="","",NGHIEPVUKT!K75)</f>
        <v/>
      </c>
      <c r="E80" s="31" t="str">
        <f>IF($E$6=NGHIEPVUKT!L75,NGHIEPVUKT!M75,IF($E$6=NGHIEPVUKT!M75,NGHIEPVUKT!L75,""))</f>
        <v/>
      </c>
      <c r="F80" s="31">
        <f>IF($E$6=NGHIEPVUKT!L75,NGHIEPVUKT!O75,0)</f>
        <v>0</v>
      </c>
      <c r="G80" s="31">
        <f>IF($E$6=NGHIEPVUKT!M75,NGHIEPVUKT!O75,0)</f>
        <v>0</v>
      </c>
      <c r="H80" s="31">
        <f>IF(F80+G80=0,0,$H$9+SUM($F$13:F80)-SUM($G$13:G80))</f>
        <v>0</v>
      </c>
    </row>
    <row r="81" spans="1:8" hidden="1" x14ac:dyDescent="0.3">
      <c r="A81" s="163" t="str">
        <f>IF($E81="","",NGHIEPVUKT!C76)</f>
        <v/>
      </c>
      <c r="B81" s="163" t="str">
        <f>IF($E81="","",IF(NGHIEPVUKT!D76&lt;&gt;"",NGHIEPVUKT!D76,NGHIEPVUKT!F76))</f>
        <v/>
      </c>
      <c r="C81" s="163" t="str">
        <f>IF($E81="","",NGHIEPVUKT!H76)</f>
        <v/>
      </c>
      <c r="D81" s="163" t="str">
        <f>IF($E81="","",NGHIEPVUKT!K76)</f>
        <v/>
      </c>
      <c r="E81" s="31" t="str">
        <f>IF($E$6=NGHIEPVUKT!L76,NGHIEPVUKT!M76,IF($E$6=NGHIEPVUKT!M76,NGHIEPVUKT!L76,""))</f>
        <v/>
      </c>
      <c r="F81" s="31">
        <f>IF($E$6=NGHIEPVUKT!L76,NGHIEPVUKT!O76,0)</f>
        <v>0</v>
      </c>
      <c r="G81" s="31">
        <f>IF($E$6=NGHIEPVUKT!M76,NGHIEPVUKT!O76,0)</f>
        <v>0</v>
      </c>
      <c r="H81" s="31">
        <f>IF(F81+G81=0,0,$H$9+SUM($F$13:F81)-SUM($G$13:G81))</f>
        <v>0</v>
      </c>
    </row>
    <row r="82" spans="1:8" hidden="1" x14ac:dyDescent="0.3">
      <c r="A82" s="163" t="str">
        <f>IF($E82="","",NGHIEPVUKT!C77)</f>
        <v/>
      </c>
      <c r="B82" s="163" t="str">
        <f>IF($E82="","",IF(NGHIEPVUKT!D77&lt;&gt;"",NGHIEPVUKT!D77,NGHIEPVUKT!F77))</f>
        <v/>
      </c>
      <c r="C82" s="163" t="str">
        <f>IF($E82="","",NGHIEPVUKT!H77)</f>
        <v/>
      </c>
      <c r="D82" s="163" t="str">
        <f>IF($E82="","",NGHIEPVUKT!K77)</f>
        <v/>
      </c>
      <c r="E82" s="31" t="str">
        <f>IF($E$6=NGHIEPVUKT!L77,NGHIEPVUKT!M77,IF($E$6=NGHIEPVUKT!M77,NGHIEPVUKT!L77,""))</f>
        <v/>
      </c>
      <c r="F82" s="31">
        <f>IF($E$6=NGHIEPVUKT!L77,NGHIEPVUKT!O77,0)</f>
        <v>0</v>
      </c>
      <c r="G82" s="31">
        <f>IF($E$6=NGHIEPVUKT!M77,NGHIEPVUKT!O77,0)</f>
        <v>0</v>
      </c>
      <c r="H82" s="31">
        <f>IF(F82+G82=0,0,$H$9+SUM($F$13:F82)-SUM($G$13:G82))</f>
        <v>0</v>
      </c>
    </row>
    <row r="83" spans="1:8" hidden="1" x14ac:dyDescent="0.3">
      <c r="A83" s="163" t="str">
        <f>IF($E83="","",NGHIEPVUKT!C78)</f>
        <v/>
      </c>
      <c r="B83" s="163" t="str">
        <f>IF($E83="","",IF(NGHIEPVUKT!D78&lt;&gt;"",NGHIEPVUKT!D78,NGHIEPVUKT!F78))</f>
        <v/>
      </c>
      <c r="C83" s="163" t="str">
        <f>IF($E83="","",NGHIEPVUKT!H78)</f>
        <v/>
      </c>
      <c r="D83" s="163" t="str">
        <f>IF($E83="","",NGHIEPVUKT!K78)</f>
        <v/>
      </c>
      <c r="E83" s="31" t="str">
        <f>IF($E$6=NGHIEPVUKT!L78,NGHIEPVUKT!M78,IF($E$6=NGHIEPVUKT!M78,NGHIEPVUKT!L78,""))</f>
        <v/>
      </c>
      <c r="F83" s="31">
        <f>IF($E$6=NGHIEPVUKT!L78,NGHIEPVUKT!O78,0)</f>
        <v>0</v>
      </c>
      <c r="G83" s="31">
        <f>IF($E$6=NGHIEPVUKT!M78,NGHIEPVUKT!O78,0)</f>
        <v>0</v>
      </c>
      <c r="H83" s="31">
        <f>IF(F83+G83=0,0,$H$9+SUM($F$13:F83)-SUM($G$13:G83))</f>
        <v>0</v>
      </c>
    </row>
    <row r="84" spans="1:8" hidden="1" x14ac:dyDescent="0.3">
      <c r="A84" s="163" t="str">
        <f>IF($E84="","",NGHIEPVUKT!C79)</f>
        <v/>
      </c>
      <c r="B84" s="163" t="str">
        <f>IF($E84="","",IF(NGHIEPVUKT!D79&lt;&gt;"",NGHIEPVUKT!D79,NGHIEPVUKT!F79))</f>
        <v/>
      </c>
      <c r="C84" s="163" t="str">
        <f>IF($E84="","",NGHIEPVUKT!H79)</f>
        <v/>
      </c>
      <c r="D84" s="163" t="str">
        <f>IF($E84="","",NGHIEPVUKT!K79)</f>
        <v/>
      </c>
      <c r="E84" s="31" t="str">
        <f>IF($E$6=NGHIEPVUKT!L79,NGHIEPVUKT!M79,IF($E$6=NGHIEPVUKT!M79,NGHIEPVUKT!L79,""))</f>
        <v/>
      </c>
      <c r="F84" s="31">
        <f>IF($E$6=NGHIEPVUKT!L79,NGHIEPVUKT!O79,0)</f>
        <v>0</v>
      </c>
      <c r="G84" s="31">
        <f>IF($E$6=NGHIEPVUKT!M79,NGHIEPVUKT!O79,0)</f>
        <v>0</v>
      </c>
      <c r="H84" s="31">
        <f>IF(F84+G84=0,0,$H$9+SUM($F$13:F84)-SUM($G$13:G84))</f>
        <v>0</v>
      </c>
    </row>
    <row r="85" spans="1:8" hidden="1" x14ac:dyDescent="0.3">
      <c r="A85" s="163" t="str">
        <f>IF($E85="","",NGHIEPVUKT!C80)</f>
        <v/>
      </c>
      <c r="B85" s="163" t="str">
        <f>IF($E85="","",IF(NGHIEPVUKT!D80&lt;&gt;"",NGHIEPVUKT!D80,NGHIEPVUKT!F80))</f>
        <v/>
      </c>
      <c r="C85" s="163" t="str">
        <f>IF($E85="","",NGHIEPVUKT!H80)</f>
        <v/>
      </c>
      <c r="D85" s="163" t="str">
        <f>IF($E85="","",NGHIEPVUKT!K80)</f>
        <v/>
      </c>
      <c r="E85" s="31" t="str">
        <f>IF($E$6=NGHIEPVUKT!L80,NGHIEPVUKT!M80,IF($E$6=NGHIEPVUKT!M80,NGHIEPVUKT!L80,""))</f>
        <v/>
      </c>
      <c r="F85" s="31">
        <f>IF($E$6=NGHIEPVUKT!L80,NGHIEPVUKT!O80,0)</f>
        <v>0</v>
      </c>
      <c r="G85" s="31">
        <f>IF($E$6=NGHIEPVUKT!M80,NGHIEPVUKT!O80,0)</f>
        <v>0</v>
      </c>
      <c r="H85" s="31">
        <f>IF(F85+G85=0,0,$H$9+SUM($F$13:F85)-SUM($G$13:G85))</f>
        <v>0</v>
      </c>
    </row>
    <row r="86" spans="1:8" hidden="1" x14ac:dyDescent="0.3">
      <c r="A86" s="163" t="str">
        <f>IF($E86="","",NGHIEPVUKT!C81)</f>
        <v/>
      </c>
      <c r="B86" s="163" t="str">
        <f>IF($E86="","",IF(NGHIEPVUKT!D81&lt;&gt;"",NGHIEPVUKT!D81,NGHIEPVUKT!F81))</f>
        <v/>
      </c>
      <c r="C86" s="163" t="str">
        <f>IF($E86="","",NGHIEPVUKT!H81)</f>
        <v/>
      </c>
      <c r="D86" s="163" t="str">
        <f>IF($E86="","",NGHIEPVUKT!K81)</f>
        <v/>
      </c>
      <c r="E86" s="31" t="str">
        <f>IF($E$6=NGHIEPVUKT!L81,NGHIEPVUKT!M81,IF($E$6=NGHIEPVUKT!M81,NGHIEPVUKT!L81,""))</f>
        <v/>
      </c>
      <c r="F86" s="31">
        <f>IF($E$6=NGHIEPVUKT!L81,NGHIEPVUKT!O81,0)</f>
        <v>0</v>
      </c>
      <c r="G86" s="31">
        <f>IF($E$6=NGHIEPVUKT!M81,NGHIEPVUKT!O81,0)</f>
        <v>0</v>
      </c>
      <c r="H86" s="31">
        <f>IF(F86+G86=0,0,$H$9+SUM($F$13:F86)-SUM($G$13:G86))</f>
        <v>0</v>
      </c>
    </row>
    <row r="87" spans="1:8" hidden="1" x14ac:dyDescent="0.3">
      <c r="A87" s="163" t="str">
        <f>IF($E87="","",NGHIEPVUKT!C82)</f>
        <v/>
      </c>
      <c r="B87" s="163" t="str">
        <f>IF($E87="","",IF(NGHIEPVUKT!D82&lt;&gt;"",NGHIEPVUKT!D82,NGHIEPVUKT!F82))</f>
        <v/>
      </c>
      <c r="C87" s="163" t="str">
        <f>IF($E87="","",NGHIEPVUKT!H82)</f>
        <v/>
      </c>
      <c r="D87" s="163" t="str">
        <f>IF($E87="","",NGHIEPVUKT!K82)</f>
        <v/>
      </c>
      <c r="E87" s="31" t="str">
        <f>IF($E$6=NGHIEPVUKT!L82,NGHIEPVUKT!M82,IF($E$6=NGHIEPVUKT!M82,NGHIEPVUKT!L82,""))</f>
        <v/>
      </c>
      <c r="F87" s="31">
        <f>IF($E$6=NGHIEPVUKT!L82,NGHIEPVUKT!O82,0)</f>
        <v>0</v>
      </c>
      <c r="G87" s="31">
        <f>IF($E$6=NGHIEPVUKT!M82,NGHIEPVUKT!O82,0)</f>
        <v>0</v>
      </c>
      <c r="H87" s="31">
        <f>IF(F87+G87=0,0,$H$9+SUM($F$13:F87)-SUM($G$13:G87))</f>
        <v>0</v>
      </c>
    </row>
    <row r="88" spans="1:8" hidden="1" x14ac:dyDescent="0.3">
      <c r="A88" s="163" t="str">
        <f>IF($E88="","",NGHIEPVUKT!C83)</f>
        <v/>
      </c>
      <c r="B88" s="163" t="str">
        <f>IF($E88="","",IF(NGHIEPVUKT!D83&lt;&gt;"",NGHIEPVUKT!D83,NGHIEPVUKT!F83))</f>
        <v/>
      </c>
      <c r="C88" s="163" t="str">
        <f>IF($E88="","",NGHIEPVUKT!H83)</f>
        <v/>
      </c>
      <c r="D88" s="163" t="str">
        <f>IF($E88="","",NGHIEPVUKT!K83)</f>
        <v/>
      </c>
      <c r="E88" s="31" t="str">
        <f>IF($E$6=NGHIEPVUKT!L83,NGHIEPVUKT!M83,IF($E$6=NGHIEPVUKT!M83,NGHIEPVUKT!L83,""))</f>
        <v/>
      </c>
      <c r="F88" s="31">
        <f>IF($E$6=NGHIEPVUKT!L83,NGHIEPVUKT!O83,0)</f>
        <v>0</v>
      </c>
      <c r="G88" s="31">
        <f>IF($E$6=NGHIEPVUKT!M83,NGHIEPVUKT!O83,0)</f>
        <v>0</v>
      </c>
      <c r="H88" s="31">
        <f>IF(F88+G88=0,0,$H$9+SUM($F$13:F88)-SUM($G$13:G88))</f>
        <v>0</v>
      </c>
    </row>
    <row r="89" spans="1:8" hidden="1" x14ac:dyDescent="0.3">
      <c r="A89" s="163" t="str">
        <f>IF($E89="","",NGHIEPVUKT!C84)</f>
        <v/>
      </c>
      <c r="B89" s="163" t="str">
        <f>IF($E89="","",IF(NGHIEPVUKT!D84&lt;&gt;"",NGHIEPVUKT!D84,NGHIEPVUKT!F84))</f>
        <v/>
      </c>
      <c r="C89" s="163" t="str">
        <f>IF($E89="","",NGHIEPVUKT!H84)</f>
        <v/>
      </c>
      <c r="D89" s="163" t="str">
        <f>IF($E89="","",NGHIEPVUKT!K84)</f>
        <v/>
      </c>
      <c r="E89" s="31" t="str">
        <f>IF($E$6=NGHIEPVUKT!L84,NGHIEPVUKT!M84,IF($E$6=NGHIEPVUKT!M84,NGHIEPVUKT!L84,""))</f>
        <v/>
      </c>
      <c r="F89" s="31">
        <f>IF($E$6=NGHIEPVUKT!L84,NGHIEPVUKT!O84,0)</f>
        <v>0</v>
      </c>
      <c r="G89" s="31">
        <f>IF($E$6=NGHIEPVUKT!M84,NGHIEPVUKT!O84,0)</f>
        <v>0</v>
      </c>
      <c r="H89" s="31">
        <f>IF(F89+G89=0,0,$H$9+SUM($F$13:F89)-SUM($G$13:G89))</f>
        <v>0</v>
      </c>
    </row>
    <row r="90" spans="1:8" hidden="1" x14ac:dyDescent="0.3">
      <c r="A90" s="163" t="str">
        <f>IF($E90="","",NGHIEPVUKT!C85)</f>
        <v/>
      </c>
      <c r="B90" s="163" t="str">
        <f>IF($E90="","",IF(NGHIEPVUKT!D85&lt;&gt;"",NGHIEPVUKT!D85,NGHIEPVUKT!F85))</f>
        <v/>
      </c>
      <c r="C90" s="163" t="str">
        <f>IF($E90="","",NGHIEPVUKT!H85)</f>
        <v/>
      </c>
      <c r="D90" s="163" t="str">
        <f>IF($E90="","",NGHIEPVUKT!K85)</f>
        <v/>
      </c>
      <c r="E90" s="31" t="str">
        <f>IF($E$6=NGHIEPVUKT!L85,NGHIEPVUKT!M85,IF($E$6=NGHIEPVUKT!M85,NGHIEPVUKT!L85,""))</f>
        <v/>
      </c>
      <c r="F90" s="31">
        <f>IF($E$6=NGHIEPVUKT!L85,NGHIEPVUKT!O85,0)</f>
        <v>0</v>
      </c>
      <c r="G90" s="31">
        <f>IF($E$6=NGHIEPVUKT!M85,NGHIEPVUKT!O85,0)</f>
        <v>0</v>
      </c>
      <c r="H90" s="31">
        <f>IF(F90+G90=0,0,$H$9+SUM($F$13:F90)-SUM($G$13:G90))</f>
        <v>0</v>
      </c>
    </row>
    <row r="91" spans="1:8" hidden="1" x14ac:dyDescent="0.3">
      <c r="A91" s="163" t="str">
        <f>IF($E91="","",NGHIEPVUKT!C86)</f>
        <v/>
      </c>
      <c r="B91" s="163" t="str">
        <f>IF($E91="","",IF(NGHIEPVUKT!D86&lt;&gt;"",NGHIEPVUKT!D86,NGHIEPVUKT!F86))</f>
        <v/>
      </c>
      <c r="C91" s="163" t="str">
        <f>IF($E91="","",NGHIEPVUKT!H86)</f>
        <v/>
      </c>
      <c r="D91" s="163" t="str">
        <f>IF($E91="","",NGHIEPVUKT!K86)</f>
        <v/>
      </c>
      <c r="E91" s="31" t="str">
        <f>IF($E$6=NGHIEPVUKT!L86,NGHIEPVUKT!M86,IF($E$6=NGHIEPVUKT!M86,NGHIEPVUKT!L86,""))</f>
        <v/>
      </c>
      <c r="F91" s="31">
        <f>IF($E$6=NGHIEPVUKT!L86,NGHIEPVUKT!O86,0)</f>
        <v>0</v>
      </c>
      <c r="G91" s="31">
        <f>IF($E$6=NGHIEPVUKT!M86,NGHIEPVUKT!O86,0)</f>
        <v>0</v>
      </c>
      <c r="H91" s="31">
        <f>IF(F91+G91=0,0,$H$9+SUM($F$13:F91)-SUM($G$13:G91))</f>
        <v>0</v>
      </c>
    </row>
    <row r="92" spans="1:8" x14ac:dyDescent="0.3">
      <c r="A92" s="163">
        <f>IF($E92="","",NGHIEPVUKT!C87)</f>
        <v>45010</v>
      </c>
      <c r="B92" s="163" t="str">
        <f>IF($E92="","",IF(NGHIEPVUKT!D87&lt;&gt;"",NGHIEPVUKT!D87,NGHIEPVUKT!F87))</f>
        <v>PT03</v>
      </c>
      <c r="C92" s="163">
        <f>IF($E92="","",NGHIEPVUKT!H87)</f>
        <v>45010</v>
      </c>
      <c r="D92" s="173" t="str">
        <f>IF($E92="","",NGHIEPVUKT!K87)</f>
        <v>Doanh thu bán hàng</v>
      </c>
      <c r="E92" s="31" t="str">
        <f>IF($E$6=NGHIEPVUKT!L87,NGHIEPVUKT!M87,IF($E$6=NGHIEPVUKT!M87,NGHIEPVUKT!L87,""))</f>
        <v>5112</v>
      </c>
      <c r="F92" s="31">
        <f>IF($E$6=NGHIEPVUKT!L87,NGHIEPVUKT!O87,0)</f>
        <v>20600000</v>
      </c>
      <c r="G92" s="31">
        <f>IF($E$6=NGHIEPVUKT!M87,NGHIEPVUKT!O87,0)</f>
        <v>0</v>
      </c>
      <c r="H92" s="31">
        <f>IF(F92+G92=0,0,$H$9+SUM($F$13:F92)-SUM($G$13:G92))</f>
        <v>857843000</v>
      </c>
    </row>
    <row r="93" spans="1:8" x14ac:dyDescent="0.3">
      <c r="A93" s="163">
        <f>IF($E93="","",NGHIEPVUKT!C88)</f>
        <v>45010</v>
      </c>
      <c r="B93" s="163" t="str">
        <f>IF($E93="","",IF(NGHIEPVUKT!D88&lt;&gt;"",NGHIEPVUKT!D88,NGHIEPVUKT!F88))</f>
        <v>PT04</v>
      </c>
      <c r="C93" s="163">
        <f>IF($E93="","",NGHIEPVUKT!H88)</f>
        <v>45010</v>
      </c>
      <c r="D93" s="173" t="str">
        <f>IF($E93="","",NGHIEPVUKT!K88)</f>
        <v>Thuế GTGT phải nộp của HĐ số 106</v>
      </c>
      <c r="E93" s="31" t="str">
        <f>IF($E$6=NGHIEPVUKT!L88,NGHIEPVUKT!M88,IF($E$6=NGHIEPVUKT!M88,NGHIEPVUKT!L88,""))</f>
        <v>33311</v>
      </c>
      <c r="F93" s="31">
        <f>IF($E$6=NGHIEPVUKT!L88,NGHIEPVUKT!O88,0)</f>
        <v>2060000</v>
      </c>
      <c r="G93" s="31">
        <f>IF($E$6=NGHIEPVUKT!M88,NGHIEPVUKT!O88,0)</f>
        <v>0</v>
      </c>
      <c r="H93" s="31">
        <f>IF(F93+G93=0,0,$H$9+SUM($F$13:F93)-SUM($G$13:G93))</f>
        <v>859903000</v>
      </c>
    </row>
    <row r="94" spans="1:8" hidden="1" x14ac:dyDescent="0.3">
      <c r="A94" s="163" t="str">
        <f>IF($E94="","",NGHIEPVUKT!C89)</f>
        <v/>
      </c>
      <c r="B94" s="163" t="str">
        <f>IF($E94="","",IF(NGHIEPVUKT!D89&lt;&gt;"",NGHIEPVUKT!D89,NGHIEPVUKT!F89))</f>
        <v/>
      </c>
      <c r="C94" s="163" t="str">
        <f>IF($E94="","",NGHIEPVUKT!H89)</f>
        <v/>
      </c>
      <c r="D94" s="163" t="str">
        <f>IF($E94="","",NGHIEPVUKT!K89)</f>
        <v/>
      </c>
      <c r="E94" s="31" t="str">
        <f>IF($E$6=NGHIEPVUKT!L89,NGHIEPVUKT!M89,IF($E$6=NGHIEPVUKT!M89,NGHIEPVUKT!L89,""))</f>
        <v/>
      </c>
      <c r="F94" s="31">
        <f>IF($E$6=NGHIEPVUKT!L89,NGHIEPVUKT!O89,0)</f>
        <v>0</v>
      </c>
      <c r="G94" s="31">
        <f>IF($E$6=NGHIEPVUKT!M89,NGHIEPVUKT!O89,0)</f>
        <v>0</v>
      </c>
      <c r="H94" s="31">
        <f>IF(F94+G94=0,0,$H$9+SUM($F$13:F94)-SUM($G$13:G94))</f>
        <v>0</v>
      </c>
    </row>
    <row r="95" spans="1:8" hidden="1" x14ac:dyDescent="0.3">
      <c r="A95" s="163" t="str">
        <f>IF($E95="","",NGHIEPVUKT!C90)</f>
        <v/>
      </c>
      <c r="B95" s="163" t="str">
        <f>IF($E95="","",IF(NGHIEPVUKT!D90&lt;&gt;"",NGHIEPVUKT!D90,NGHIEPVUKT!F90))</f>
        <v/>
      </c>
      <c r="C95" s="163" t="str">
        <f>IF($E95="","",NGHIEPVUKT!H90)</f>
        <v/>
      </c>
      <c r="D95" s="163" t="str">
        <f>IF($E95="","",NGHIEPVUKT!K90)</f>
        <v/>
      </c>
      <c r="E95" s="31" t="str">
        <f>IF($E$6=NGHIEPVUKT!L90,NGHIEPVUKT!M90,IF($E$6=NGHIEPVUKT!M90,NGHIEPVUKT!L90,""))</f>
        <v/>
      </c>
      <c r="F95" s="31">
        <f>IF($E$6=NGHIEPVUKT!L90,NGHIEPVUKT!O90,0)</f>
        <v>0</v>
      </c>
      <c r="G95" s="31">
        <f>IF($E$6=NGHIEPVUKT!M90,NGHIEPVUKT!O90,0)</f>
        <v>0</v>
      </c>
      <c r="H95" s="31">
        <f>IF(F95+G95=0,0,$H$9+SUM($F$13:F95)-SUM($G$13:G95))</f>
        <v>0</v>
      </c>
    </row>
    <row r="96" spans="1:8" hidden="1" x14ac:dyDescent="0.3">
      <c r="A96" s="163" t="str">
        <f>IF($E96="","",NGHIEPVUKT!C91)</f>
        <v/>
      </c>
      <c r="B96" s="163" t="str">
        <f>IF($E96="","",IF(NGHIEPVUKT!D91&lt;&gt;"",NGHIEPVUKT!D91,NGHIEPVUKT!F91))</f>
        <v/>
      </c>
      <c r="C96" s="163" t="str">
        <f>IF($E96="","",NGHIEPVUKT!H91)</f>
        <v/>
      </c>
      <c r="D96" s="163" t="str">
        <f>IF($E96="","",NGHIEPVUKT!K91)</f>
        <v/>
      </c>
      <c r="E96" s="31" t="str">
        <f>IF($E$6=NGHIEPVUKT!L91,NGHIEPVUKT!M91,IF($E$6=NGHIEPVUKT!M91,NGHIEPVUKT!L91,""))</f>
        <v/>
      </c>
      <c r="F96" s="31">
        <f>IF($E$6=NGHIEPVUKT!L91,NGHIEPVUKT!O91,0)</f>
        <v>0</v>
      </c>
      <c r="G96" s="31">
        <f>IF($E$6=NGHIEPVUKT!M91,NGHIEPVUKT!O91,0)</f>
        <v>0</v>
      </c>
      <c r="H96" s="31">
        <f>IF(F96+G96=0,0,$H$9+SUM($F$13:F96)-SUM($G$13:G96))</f>
        <v>0</v>
      </c>
    </row>
    <row r="97" spans="1:8" hidden="1" x14ac:dyDescent="0.3">
      <c r="A97" s="163" t="str">
        <f>IF($E97="","",NGHIEPVUKT!C92)</f>
        <v/>
      </c>
      <c r="B97" s="163" t="str">
        <f>IF($E97="","",IF(NGHIEPVUKT!D92&lt;&gt;"",NGHIEPVUKT!D92,NGHIEPVUKT!F92))</f>
        <v/>
      </c>
      <c r="C97" s="163" t="str">
        <f>IF($E97="","",NGHIEPVUKT!H92)</f>
        <v/>
      </c>
      <c r="D97" s="163" t="str">
        <f>IF($E97="","",NGHIEPVUKT!K92)</f>
        <v/>
      </c>
      <c r="E97" s="31" t="str">
        <f>IF($E$6=NGHIEPVUKT!L92,NGHIEPVUKT!M92,IF($E$6=NGHIEPVUKT!M92,NGHIEPVUKT!L92,""))</f>
        <v/>
      </c>
      <c r="F97" s="31">
        <f>IF($E$6=NGHIEPVUKT!L92,NGHIEPVUKT!O92,0)</f>
        <v>0</v>
      </c>
      <c r="G97" s="31">
        <f>IF($E$6=NGHIEPVUKT!M92,NGHIEPVUKT!O92,0)</f>
        <v>0</v>
      </c>
      <c r="H97" s="31">
        <f>IF(F97+G97=0,0,$H$9+SUM($F$13:F97)-SUM($G$13:G97))</f>
        <v>0</v>
      </c>
    </row>
    <row r="98" spans="1:8" hidden="1" x14ac:dyDescent="0.3">
      <c r="A98" s="163" t="str">
        <f>IF($E98="","",NGHIEPVUKT!C93)</f>
        <v/>
      </c>
      <c r="B98" s="163" t="str">
        <f>IF($E98="","",IF(NGHIEPVUKT!D93&lt;&gt;"",NGHIEPVUKT!D93,NGHIEPVUKT!F93))</f>
        <v/>
      </c>
      <c r="C98" s="163" t="str">
        <f>IF($E98="","",NGHIEPVUKT!H93)</f>
        <v/>
      </c>
      <c r="D98" s="163" t="str">
        <f>IF($E98="","",NGHIEPVUKT!K93)</f>
        <v/>
      </c>
      <c r="E98" s="31" t="str">
        <f>IF($E$6=NGHIEPVUKT!L93,NGHIEPVUKT!M93,IF($E$6=NGHIEPVUKT!M93,NGHIEPVUKT!L93,""))</f>
        <v/>
      </c>
      <c r="F98" s="31">
        <f>IF($E$6=NGHIEPVUKT!L93,NGHIEPVUKT!O93,0)</f>
        <v>0</v>
      </c>
      <c r="G98" s="31">
        <f>IF($E$6=NGHIEPVUKT!M93,NGHIEPVUKT!O93,0)</f>
        <v>0</v>
      </c>
      <c r="H98" s="31">
        <f>IF(F98+G98=0,0,$H$9+SUM($F$13:F98)-SUM($G$13:G98))</f>
        <v>0</v>
      </c>
    </row>
    <row r="99" spans="1:8" x14ac:dyDescent="0.3">
      <c r="A99" s="163">
        <f>IF($E99="","",NGHIEPVUKT!C94)</f>
        <v>45015</v>
      </c>
      <c r="B99" s="163" t="str">
        <f>IF($E99="","",IF(NGHIEPVUKT!D94&lt;&gt;"",NGHIEPVUKT!D94,NGHIEPVUKT!F94))</f>
        <v>PT05</v>
      </c>
      <c r="C99" s="163">
        <f>IF($E99="","",NGHIEPVUKT!H94)</f>
        <v>45015</v>
      </c>
      <c r="D99" s="173" t="str">
        <f>IF($E99="","",NGHIEPVUKT!K94)</f>
        <v>Doanh thu bán hàng</v>
      </c>
      <c r="E99" s="31" t="str">
        <f>IF($E$6=NGHIEPVUKT!L94,NGHIEPVUKT!M94,IF($E$6=NGHIEPVUKT!M94,NGHIEPVUKT!L94,""))</f>
        <v>5112</v>
      </c>
      <c r="F99" s="31">
        <f>IF($E$6=NGHIEPVUKT!L94,NGHIEPVUKT!O94,0)</f>
        <v>17600000</v>
      </c>
      <c r="G99" s="31">
        <f>IF($E$6=NGHIEPVUKT!M94,NGHIEPVUKT!O94,0)</f>
        <v>0</v>
      </c>
      <c r="H99" s="31">
        <f>IF(F99+G99=0,0,$H$9+SUM($F$13:F99)-SUM($G$13:G99))</f>
        <v>877503000</v>
      </c>
    </row>
    <row r="100" spans="1:8" x14ac:dyDescent="0.3">
      <c r="A100" s="163">
        <f>IF($E100="","",NGHIEPVUKT!C95)</f>
        <v>45015</v>
      </c>
      <c r="B100" s="163" t="str">
        <f>IF($E100="","",IF(NGHIEPVUKT!D95&lt;&gt;"",NGHIEPVUKT!D95,NGHIEPVUKT!F95))</f>
        <v>PT05</v>
      </c>
      <c r="C100" s="163">
        <f>IF($E100="","",NGHIEPVUKT!H95)</f>
        <v>45015</v>
      </c>
      <c r="D100" s="173" t="str">
        <f>IF($E100="","",NGHIEPVUKT!K95)</f>
        <v>Thuế GTGT phải nộp của HĐ số 110</v>
      </c>
      <c r="E100" s="31" t="str">
        <f>IF($E$6=NGHIEPVUKT!L95,NGHIEPVUKT!M95,IF($E$6=NGHIEPVUKT!M95,NGHIEPVUKT!L95,""))</f>
        <v>33311</v>
      </c>
      <c r="F100" s="31">
        <f>IF($E$6=NGHIEPVUKT!L95,NGHIEPVUKT!O95,0)</f>
        <v>1760000</v>
      </c>
      <c r="G100" s="31">
        <f>IF($E$6=NGHIEPVUKT!M95,NGHIEPVUKT!O95,0)</f>
        <v>0</v>
      </c>
      <c r="H100" s="175">
        <f>IF(F100+G100=0,0,$H$9+SUM($F$13:F100)-SUM($G$13:G100))</f>
        <v>879263000</v>
      </c>
    </row>
    <row r="101" spans="1:8" hidden="1" x14ac:dyDescent="0.3">
      <c r="A101" s="163" t="str">
        <f>IF($E101="","",NGHIEPVUKT!C96)</f>
        <v/>
      </c>
      <c r="B101" s="163" t="str">
        <f>IF($E101="","",IF(NGHIEPVUKT!D96&lt;&gt;"",NGHIEPVUKT!D96,NGHIEPVUKT!F96))</f>
        <v/>
      </c>
      <c r="C101" s="163" t="str">
        <f>IF($E101="","",NGHIEPVUKT!H96)</f>
        <v/>
      </c>
      <c r="D101" s="163" t="str">
        <f>IF($E101="","",NGHIEPVUKT!K96)</f>
        <v/>
      </c>
      <c r="E101" s="31" t="str">
        <f>IF($E$6=NGHIEPVUKT!L96,NGHIEPVUKT!M96,IF($E$6=NGHIEPVUKT!M96,NGHIEPVUKT!L96,""))</f>
        <v/>
      </c>
      <c r="F101" s="31">
        <f>IF($E$6=NGHIEPVUKT!L96,NGHIEPVUKT!O96,0)</f>
        <v>0</v>
      </c>
      <c r="G101" s="31">
        <f>IF($E$6=NGHIEPVUKT!M96,NGHIEPVUKT!O96,0)</f>
        <v>0</v>
      </c>
      <c r="H101" s="31">
        <f>IF(F101+G101=0,0,$H$9+SUM($F$13:F101)-SUM($G$13:G101))</f>
        <v>0</v>
      </c>
    </row>
    <row r="102" spans="1:8" hidden="1" x14ac:dyDescent="0.3">
      <c r="A102" s="163" t="str">
        <f>IF($E102="","",NGHIEPVUKT!C97)</f>
        <v/>
      </c>
      <c r="B102" s="163" t="str">
        <f>IF($E102="","",IF(NGHIEPVUKT!D97&lt;&gt;"",NGHIEPVUKT!D97,NGHIEPVUKT!F97))</f>
        <v/>
      </c>
      <c r="C102" s="163" t="str">
        <f>IF($E102="","",NGHIEPVUKT!H97)</f>
        <v/>
      </c>
      <c r="D102" s="163" t="str">
        <f>IF($E102="","",NGHIEPVUKT!K97)</f>
        <v/>
      </c>
      <c r="E102" s="31" t="str">
        <f>IF($E$6=NGHIEPVUKT!L97,NGHIEPVUKT!M97,IF($E$6=NGHIEPVUKT!M97,NGHIEPVUKT!L97,""))</f>
        <v/>
      </c>
      <c r="F102" s="31">
        <f>IF($E$6=NGHIEPVUKT!L97,NGHIEPVUKT!O97,0)</f>
        <v>0</v>
      </c>
      <c r="G102" s="31">
        <f>IF($E$6=NGHIEPVUKT!M97,NGHIEPVUKT!O97,0)</f>
        <v>0</v>
      </c>
      <c r="H102" s="31">
        <f>IF(F102+G102=0,0,$H$9+SUM($F$13:F102)-SUM($G$13:G102))</f>
        <v>0</v>
      </c>
    </row>
    <row r="103" spans="1:8" hidden="1" x14ac:dyDescent="0.3">
      <c r="A103" s="163" t="str">
        <f>IF($E103="","",NGHIEPVUKT!C98)</f>
        <v/>
      </c>
      <c r="B103" s="163" t="str">
        <f>IF($E103="","",IF(NGHIEPVUKT!D98&lt;&gt;"",NGHIEPVUKT!D98,NGHIEPVUKT!F98))</f>
        <v/>
      </c>
      <c r="C103" s="163" t="str">
        <f>IF($E103="","",NGHIEPVUKT!H98)</f>
        <v/>
      </c>
      <c r="D103" s="163" t="str">
        <f>IF($E103="","",NGHIEPVUKT!K98)</f>
        <v/>
      </c>
      <c r="E103" s="31" t="str">
        <f>IF($E$6=NGHIEPVUKT!L98,NGHIEPVUKT!M98,IF($E$6=NGHIEPVUKT!M98,NGHIEPVUKT!L98,""))</f>
        <v/>
      </c>
      <c r="F103" s="31">
        <f>IF($E$6=NGHIEPVUKT!L98,NGHIEPVUKT!O98,0)</f>
        <v>0</v>
      </c>
      <c r="G103" s="31">
        <f>IF($E$6=NGHIEPVUKT!M98,NGHIEPVUKT!O98,0)</f>
        <v>0</v>
      </c>
      <c r="H103" s="31">
        <f>IF(F103+G103=0,0,$H$9+SUM($F$13:F103)-SUM($G$13:G103))</f>
        <v>0</v>
      </c>
    </row>
    <row r="104" spans="1:8" hidden="1" x14ac:dyDescent="0.3">
      <c r="A104" s="163" t="str">
        <f>IF($E104="","",NGHIEPVUKT!C99)</f>
        <v/>
      </c>
      <c r="B104" s="163" t="str">
        <f>IF($E104="","",IF(NGHIEPVUKT!D99&lt;&gt;"",NGHIEPVUKT!D99,NGHIEPVUKT!F99))</f>
        <v/>
      </c>
      <c r="C104" s="163" t="str">
        <f>IF($E104="","",NGHIEPVUKT!H99)</f>
        <v/>
      </c>
      <c r="D104" s="163" t="str">
        <f>IF($E104="","",NGHIEPVUKT!K99)</f>
        <v/>
      </c>
      <c r="E104" s="31" t="str">
        <f>IF($E$6=NGHIEPVUKT!L99,NGHIEPVUKT!M99,IF($E$6=NGHIEPVUKT!M99,NGHIEPVUKT!L99,""))</f>
        <v/>
      </c>
      <c r="F104" s="31">
        <f>IF($E$6=NGHIEPVUKT!L99,NGHIEPVUKT!O99,0)</f>
        <v>0</v>
      </c>
      <c r="G104" s="31">
        <f>IF($E$6=NGHIEPVUKT!M99,NGHIEPVUKT!O99,0)</f>
        <v>0</v>
      </c>
      <c r="H104" s="31">
        <f>IF(F104+G104=0,0,$H$9+SUM($F$13:F104)-SUM($G$13:G104))</f>
        <v>0</v>
      </c>
    </row>
    <row r="105" spans="1:8" hidden="1" x14ac:dyDescent="0.3">
      <c r="A105" s="163" t="str">
        <f>IF($E105="","",NGHIEPVUKT!C100)</f>
        <v/>
      </c>
      <c r="B105" s="163" t="str">
        <f>IF($E105="","",IF(NGHIEPVUKT!D100&lt;&gt;"",NGHIEPVUKT!D100,NGHIEPVUKT!F100))</f>
        <v/>
      </c>
      <c r="C105" s="163" t="str">
        <f>IF($E105="","",NGHIEPVUKT!H100)</f>
        <v/>
      </c>
      <c r="D105" s="163" t="str">
        <f>IF($E105="","",NGHIEPVUKT!K100)</f>
        <v/>
      </c>
      <c r="E105" s="31" t="str">
        <f>IF($E$6=NGHIEPVUKT!L100,NGHIEPVUKT!M100,IF($E$6=NGHIEPVUKT!M100,NGHIEPVUKT!L100,""))</f>
        <v/>
      </c>
      <c r="F105" s="31">
        <f>IF($E$6=NGHIEPVUKT!L100,NGHIEPVUKT!O100,0)</f>
        <v>0</v>
      </c>
      <c r="G105" s="31">
        <f>IF($E$6=NGHIEPVUKT!M100,NGHIEPVUKT!O100,0)</f>
        <v>0</v>
      </c>
      <c r="H105" s="31">
        <f>IF(F105+G105=0,0,$H$9+SUM($F$13:F105)-SUM($G$13:G105))</f>
        <v>0</v>
      </c>
    </row>
    <row r="106" spans="1:8" hidden="1" x14ac:dyDescent="0.3">
      <c r="A106" s="163" t="str">
        <f>IF($E106="","",NGHIEPVUKT!C101)</f>
        <v/>
      </c>
      <c r="B106" s="163" t="str">
        <f>IF($E106="","",IF(NGHIEPVUKT!D101&lt;&gt;"",NGHIEPVUKT!D101,NGHIEPVUKT!F101))</f>
        <v/>
      </c>
      <c r="C106" s="163" t="str">
        <f>IF($E106="","",NGHIEPVUKT!H101)</f>
        <v/>
      </c>
      <c r="D106" s="163" t="str">
        <f>IF($E106="","",NGHIEPVUKT!K101)</f>
        <v/>
      </c>
      <c r="E106" s="31" t="str">
        <f>IF($E$6=NGHIEPVUKT!L101,NGHIEPVUKT!M101,IF($E$6=NGHIEPVUKT!M101,NGHIEPVUKT!L101,""))</f>
        <v/>
      </c>
      <c r="F106" s="31">
        <f>IF($E$6=NGHIEPVUKT!L101,NGHIEPVUKT!O101,0)</f>
        <v>0</v>
      </c>
      <c r="G106" s="31">
        <f>IF($E$6=NGHIEPVUKT!M101,NGHIEPVUKT!O101,0)</f>
        <v>0</v>
      </c>
      <c r="H106" s="31">
        <f>IF(F106+G106=0,0,$H$9+SUM($F$13:F106)-SUM($G$13:G106))</f>
        <v>0</v>
      </c>
    </row>
    <row r="107" spans="1:8" hidden="1" x14ac:dyDescent="0.3">
      <c r="A107" s="163" t="str">
        <f>IF($E107="","",NGHIEPVUKT!C102)</f>
        <v/>
      </c>
      <c r="B107" s="163" t="str">
        <f>IF($E107="","",IF(NGHIEPVUKT!D102&lt;&gt;"",NGHIEPVUKT!D102,NGHIEPVUKT!F102))</f>
        <v/>
      </c>
      <c r="C107" s="163" t="str">
        <f>IF($E107="","",NGHIEPVUKT!H102)</f>
        <v/>
      </c>
      <c r="D107" s="163" t="str">
        <f>IF($E107="","",NGHIEPVUKT!K102)</f>
        <v/>
      </c>
      <c r="E107" s="31" t="str">
        <f>IF($E$6=NGHIEPVUKT!L102,NGHIEPVUKT!M102,IF($E$6=NGHIEPVUKT!M102,NGHIEPVUKT!L102,""))</f>
        <v/>
      </c>
      <c r="F107" s="31">
        <f>IF($E$6=NGHIEPVUKT!L102,NGHIEPVUKT!O102,0)</f>
        <v>0</v>
      </c>
      <c r="G107" s="31">
        <f>IF($E$6=NGHIEPVUKT!M102,NGHIEPVUKT!O102,0)</f>
        <v>0</v>
      </c>
      <c r="H107" s="31">
        <f>IF(F107+G107=0,0,$H$9+SUM($F$13:F107)-SUM($G$13:G107))</f>
        <v>0</v>
      </c>
    </row>
    <row r="108" spans="1:8" hidden="1" x14ac:dyDescent="0.3">
      <c r="A108" s="163" t="str">
        <f>IF($E108="","",NGHIEPVUKT!C103)</f>
        <v/>
      </c>
      <c r="B108" s="163" t="str">
        <f>IF($E108="","",IF(NGHIEPVUKT!D103&lt;&gt;"",NGHIEPVUKT!D103,NGHIEPVUKT!F103))</f>
        <v/>
      </c>
      <c r="C108" s="163" t="str">
        <f>IF($E108="","",NGHIEPVUKT!H103)</f>
        <v/>
      </c>
      <c r="D108" s="163" t="str">
        <f>IF($E108="","",NGHIEPVUKT!K103)</f>
        <v/>
      </c>
      <c r="E108" s="31" t="str">
        <f>IF($E$6=NGHIEPVUKT!L103,NGHIEPVUKT!M103,IF($E$6=NGHIEPVUKT!M103,NGHIEPVUKT!L103,""))</f>
        <v/>
      </c>
      <c r="F108" s="31">
        <f>IF($E$6=NGHIEPVUKT!L103,NGHIEPVUKT!O103,0)</f>
        <v>0</v>
      </c>
      <c r="G108" s="31">
        <f>IF($E$6=NGHIEPVUKT!M103,NGHIEPVUKT!O103,0)</f>
        <v>0</v>
      </c>
      <c r="H108" s="31">
        <f>IF(F108+G108=0,0,$H$9+SUM($F$13:F108)-SUM($G$13:G108))</f>
        <v>0</v>
      </c>
    </row>
    <row r="109" spans="1:8" hidden="1" x14ac:dyDescent="0.3">
      <c r="A109" s="163" t="str">
        <f>IF($E109="","",NGHIEPVUKT!C104)</f>
        <v/>
      </c>
      <c r="B109" s="163" t="str">
        <f>IF($E109="","",IF(NGHIEPVUKT!D104&lt;&gt;"",NGHIEPVUKT!D104,NGHIEPVUKT!F104))</f>
        <v/>
      </c>
      <c r="C109" s="163" t="str">
        <f>IF($E109="","",NGHIEPVUKT!H104)</f>
        <v/>
      </c>
      <c r="D109" s="163" t="str">
        <f>IF($E109="","",NGHIEPVUKT!K104)</f>
        <v/>
      </c>
      <c r="E109" s="31" t="str">
        <f>IF($E$6=NGHIEPVUKT!L104,NGHIEPVUKT!M104,IF($E$6=NGHIEPVUKT!M104,NGHIEPVUKT!L104,""))</f>
        <v/>
      </c>
      <c r="F109" s="31">
        <f>IF($E$6=NGHIEPVUKT!L104,NGHIEPVUKT!O104,0)</f>
        <v>0</v>
      </c>
      <c r="G109" s="31">
        <f>IF($E$6=NGHIEPVUKT!M104,NGHIEPVUKT!O104,0)</f>
        <v>0</v>
      </c>
      <c r="H109" s="31">
        <f>IF(F109+G109=0,0,$H$9+SUM($F$13:F109)-SUM($G$13:G109))</f>
        <v>0</v>
      </c>
    </row>
    <row r="110" spans="1:8" hidden="1" x14ac:dyDescent="0.3">
      <c r="A110" s="163" t="str">
        <f>IF($E110="","",NGHIEPVUKT!C105)</f>
        <v/>
      </c>
      <c r="B110" s="163" t="str">
        <f>IF($E110="","",IF(NGHIEPVUKT!D105&lt;&gt;"",NGHIEPVUKT!D105,NGHIEPVUKT!F105))</f>
        <v/>
      </c>
      <c r="C110" s="163" t="str">
        <f>IF($E110="","",NGHIEPVUKT!H105)</f>
        <v/>
      </c>
      <c r="D110" s="163" t="str">
        <f>IF($E110="","",NGHIEPVUKT!K105)</f>
        <v/>
      </c>
      <c r="E110" s="31" t="str">
        <f>IF($E$6=NGHIEPVUKT!L105,NGHIEPVUKT!M105,IF($E$6=NGHIEPVUKT!M105,NGHIEPVUKT!L105,""))</f>
        <v/>
      </c>
      <c r="F110" s="31">
        <f>IF($E$6=NGHIEPVUKT!L105,NGHIEPVUKT!O105,0)</f>
        <v>0</v>
      </c>
      <c r="G110" s="31">
        <f>IF($E$6=NGHIEPVUKT!M105,NGHIEPVUKT!O105,0)</f>
        <v>0</v>
      </c>
      <c r="H110" s="31">
        <f>IF(F110+G110=0,0,$H$9+SUM($F$13:F110)-SUM($G$13:G110))</f>
        <v>0</v>
      </c>
    </row>
    <row r="111" spans="1:8" hidden="1" x14ac:dyDescent="0.3">
      <c r="A111" s="163" t="str">
        <f>IF($E111="","",NGHIEPVUKT!C106)</f>
        <v/>
      </c>
      <c r="B111" s="163" t="str">
        <f>IF($E111="","",IF(NGHIEPVUKT!D106&lt;&gt;"",NGHIEPVUKT!D106,NGHIEPVUKT!F106))</f>
        <v/>
      </c>
      <c r="C111" s="163" t="str">
        <f>IF($E111="","",NGHIEPVUKT!H106)</f>
        <v/>
      </c>
      <c r="D111" s="163" t="str">
        <f>IF($E111="","",NGHIEPVUKT!K106)</f>
        <v/>
      </c>
      <c r="E111" s="31" t="str">
        <f>IF($E$6=NGHIEPVUKT!L106,NGHIEPVUKT!M106,IF($E$6=NGHIEPVUKT!M106,NGHIEPVUKT!L106,""))</f>
        <v/>
      </c>
      <c r="F111" s="31">
        <f>IF($E$6=NGHIEPVUKT!L106,NGHIEPVUKT!O106,0)</f>
        <v>0</v>
      </c>
      <c r="G111" s="31">
        <f>IF($E$6=NGHIEPVUKT!M106,NGHIEPVUKT!O106,0)</f>
        <v>0</v>
      </c>
      <c r="H111" s="31">
        <f>IF(F111+G111=0,0,$H$9+SUM($F$13:F111)-SUM($G$13:G111))</f>
        <v>0</v>
      </c>
    </row>
    <row r="112" spans="1:8" hidden="1" x14ac:dyDescent="0.3">
      <c r="A112" s="163" t="str">
        <f>IF($E112="","",NGHIEPVUKT!C107)</f>
        <v/>
      </c>
      <c r="B112" s="163" t="str">
        <f>IF($E112="","",IF(NGHIEPVUKT!D107&lt;&gt;"",NGHIEPVUKT!D107,NGHIEPVUKT!F107))</f>
        <v/>
      </c>
      <c r="C112" s="163" t="str">
        <f>IF($E112="","",NGHIEPVUKT!H107)</f>
        <v/>
      </c>
      <c r="D112" s="163" t="str">
        <f>IF($E112="","",NGHIEPVUKT!K107)</f>
        <v/>
      </c>
      <c r="E112" s="31" t="str">
        <f>IF($E$6=NGHIEPVUKT!L107,NGHIEPVUKT!M107,IF($E$6=NGHIEPVUKT!M107,NGHIEPVUKT!L107,""))</f>
        <v/>
      </c>
      <c r="F112" s="31">
        <f>IF($E$6=NGHIEPVUKT!L107,NGHIEPVUKT!O107,0)</f>
        <v>0</v>
      </c>
      <c r="G112" s="31">
        <f>IF($E$6=NGHIEPVUKT!M107,NGHIEPVUKT!O107,0)</f>
        <v>0</v>
      </c>
      <c r="H112" s="31">
        <f>IF(F112+G112=0,0,$H$9+SUM($F$13:F112)-SUM($G$13:G112))</f>
        <v>0</v>
      </c>
    </row>
    <row r="113" spans="1:8" hidden="1" x14ac:dyDescent="0.3">
      <c r="A113" s="163" t="str">
        <f>IF($E113="","",NGHIEPVUKT!C108)</f>
        <v/>
      </c>
      <c r="B113" s="163" t="str">
        <f>IF($E113="","",IF(NGHIEPVUKT!D108&lt;&gt;"",NGHIEPVUKT!D108,NGHIEPVUKT!F108))</f>
        <v/>
      </c>
      <c r="C113" s="163" t="str">
        <f>IF($E113="","",NGHIEPVUKT!H108)</f>
        <v/>
      </c>
      <c r="D113" s="163" t="str">
        <f>IF($E113="","",NGHIEPVUKT!K108)</f>
        <v/>
      </c>
      <c r="E113" s="31" t="str">
        <f>IF($E$6=NGHIEPVUKT!L108,NGHIEPVUKT!M108,IF($E$6=NGHIEPVUKT!M108,NGHIEPVUKT!L108,""))</f>
        <v/>
      </c>
      <c r="F113" s="31">
        <f>IF($E$6=NGHIEPVUKT!L108,NGHIEPVUKT!O108,0)</f>
        <v>0</v>
      </c>
      <c r="G113" s="31">
        <f>IF($E$6=NGHIEPVUKT!M108,NGHIEPVUKT!O108,0)</f>
        <v>0</v>
      </c>
      <c r="H113" s="31">
        <f>IF(F113+G113=0,0,$H$9+SUM($F$13:F113)-SUM($G$13:G113))</f>
        <v>0</v>
      </c>
    </row>
    <row r="114" spans="1:8" hidden="1" x14ac:dyDescent="0.3">
      <c r="A114" s="163" t="str">
        <f>IF($E114="","",NGHIEPVUKT!C109)</f>
        <v/>
      </c>
      <c r="B114" s="163" t="str">
        <f>IF($E114="","",IF(NGHIEPVUKT!D109&lt;&gt;"",NGHIEPVUKT!D109,NGHIEPVUKT!F109))</f>
        <v/>
      </c>
      <c r="C114" s="163" t="str">
        <f>IF($E114="","",NGHIEPVUKT!H109)</f>
        <v/>
      </c>
      <c r="D114" s="163" t="str">
        <f>IF($E114="","",NGHIEPVUKT!K109)</f>
        <v/>
      </c>
      <c r="E114" s="31" t="str">
        <f>IF($E$6=NGHIEPVUKT!L109,NGHIEPVUKT!M109,IF($E$6=NGHIEPVUKT!M109,NGHIEPVUKT!L109,""))</f>
        <v/>
      </c>
      <c r="F114" s="31">
        <f>IF($E$6=NGHIEPVUKT!L109,NGHIEPVUKT!O109,0)</f>
        <v>0</v>
      </c>
      <c r="G114" s="31">
        <f>IF($E$6=NGHIEPVUKT!M109,NGHIEPVUKT!O109,0)</f>
        <v>0</v>
      </c>
      <c r="H114" s="31">
        <f>IF(F114+G114=0,0,$H$9+SUM($F$13:F114)-SUM($G$13:G114))</f>
        <v>0</v>
      </c>
    </row>
    <row r="115" spans="1:8" hidden="1" x14ac:dyDescent="0.3">
      <c r="A115" s="163" t="str">
        <f>IF($E115="","",NGHIEPVUKT!C110)</f>
        <v/>
      </c>
      <c r="B115" s="163" t="str">
        <f>IF($E115="","",IF(NGHIEPVUKT!D110&lt;&gt;"",NGHIEPVUKT!D110,NGHIEPVUKT!F110))</f>
        <v/>
      </c>
      <c r="C115" s="163" t="str">
        <f>IF($E115="","",NGHIEPVUKT!H110)</f>
        <v/>
      </c>
      <c r="D115" s="163" t="str">
        <f>IF($E115="","",NGHIEPVUKT!K110)</f>
        <v/>
      </c>
      <c r="E115" s="31" t="str">
        <f>IF($E$6=NGHIEPVUKT!L110,NGHIEPVUKT!M110,IF($E$6=NGHIEPVUKT!M110,NGHIEPVUKT!L110,""))</f>
        <v/>
      </c>
      <c r="F115" s="31">
        <f>IF($E$6=NGHIEPVUKT!L110,NGHIEPVUKT!O110,0)</f>
        <v>0</v>
      </c>
      <c r="G115" s="31">
        <f>IF($E$6=NGHIEPVUKT!M110,NGHIEPVUKT!O110,0)</f>
        <v>0</v>
      </c>
      <c r="H115" s="31">
        <f>IF(F115+G115=0,0,$H$9+SUM($F$13:F115)-SUM($G$13:G115))</f>
        <v>0</v>
      </c>
    </row>
    <row r="116" spans="1:8" hidden="1" x14ac:dyDescent="0.3">
      <c r="A116" s="163" t="str">
        <f>IF($E116="","",NGHIEPVUKT!C111)</f>
        <v/>
      </c>
      <c r="B116" s="163" t="str">
        <f>IF($E116="","",IF(NGHIEPVUKT!D111&lt;&gt;"",NGHIEPVUKT!D111,NGHIEPVUKT!F111))</f>
        <v/>
      </c>
      <c r="C116" s="163" t="str">
        <f>IF($E116="","",NGHIEPVUKT!H111)</f>
        <v/>
      </c>
      <c r="D116" s="163" t="str">
        <f>IF($E116="","",NGHIEPVUKT!K111)</f>
        <v/>
      </c>
      <c r="E116" s="31" t="str">
        <f>IF($E$6=NGHIEPVUKT!L111,NGHIEPVUKT!M111,IF($E$6=NGHIEPVUKT!M111,NGHIEPVUKT!L111,""))</f>
        <v/>
      </c>
      <c r="F116" s="31">
        <f>IF($E$6=NGHIEPVUKT!L111,NGHIEPVUKT!O111,0)</f>
        <v>0</v>
      </c>
      <c r="G116" s="31">
        <f>IF($E$6=NGHIEPVUKT!M111,NGHIEPVUKT!O111,0)</f>
        <v>0</v>
      </c>
      <c r="H116" s="31">
        <f>IF(F116+G116=0,0,$H$9+SUM($F$13:F116)-SUM($G$13:G116))</f>
        <v>0</v>
      </c>
    </row>
    <row r="117" spans="1:8" hidden="1" x14ac:dyDescent="0.3">
      <c r="A117" s="163" t="str">
        <f>IF($E117="","",NGHIEPVUKT!C112)</f>
        <v/>
      </c>
      <c r="B117" s="163" t="str">
        <f>IF($E117="","",IF(NGHIEPVUKT!D112&lt;&gt;"",NGHIEPVUKT!D112,NGHIEPVUKT!F112))</f>
        <v/>
      </c>
      <c r="C117" s="163" t="str">
        <f>IF($E117="","",NGHIEPVUKT!H112)</f>
        <v/>
      </c>
      <c r="D117" s="163" t="str">
        <f>IF($E117="","",NGHIEPVUKT!K112)</f>
        <v/>
      </c>
      <c r="E117" s="31" t="str">
        <f>IF($E$6=NGHIEPVUKT!L112,NGHIEPVUKT!M112,IF($E$6=NGHIEPVUKT!M112,NGHIEPVUKT!L112,""))</f>
        <v/>
      </c>
      <c r="F117" s="31">
        <f>IF($E$6=NGHIEPVUKT!L112,NGHIEPVUKT!O112,0)</f>
        <v>0</v>
      </c>
      <c r="G117" s="31">
        <f>IF($E$6=NGHIEPVUKT!M112,NGHIEPVUKT!O112,0)</f>
        <v>0</v>
      </c>
      <c r="H117" s="31">
        <f>IF(F117+G117=0,0,$H$9+SUM($F$13:F117)-SUM($G$13:G117))</f>
        <v>0</v>
      </c>
    </row>
    <row r="118" spans="1:8" hidden="1" x14ac:dyDescent="0.3">
      <c r="A118" s="163" t="str">
        <f>IF($E118="","",NGHIEPVUKT!C113)</f>
        <v/>
      </c>
      <c r="B118" s="163" t="str">
        <f>IF($E118="","",IF(NGHIEPVUKT!D113&lt;&gt;"",NGHIEPVUKT!D113,NGHIEPVUKT!F113))</f>
        <v/>
      </c>
      <c r="C118" s="163" t="str">
        <f>IF($E118="","",NGHIEPVUKT!H113)</f>
        <v/>
      </c>
      <c r="D118" s="163" t="str">
        <f>IF($E118="","",NGHIEPVUKT!K113)</f>
        <v/>
      </c>
      <c r="E118" s="31" t="str">
        <f>IF($E$6=NGHIEPVUKT!L113,NGHIEPVUKT!M113,IF($E$6=NGHIEPVUKT!M113,NGHIEPVUKT!L113,""))</f>
        <v/>
      </c>
      <c r="F118" s="31">
        <f>IF($E$6=NGHIEPVUKT!L113,NGHIEPVUKT!O113,0)</f>
        <v>0</v>
      </c>
      <c r="G118" s="31">
        <f>IF($E$6=NGHIEPVUKT!M113,NGHIEPVUKT!O113,0)</f>
        <v>0</v>
      </c>
      <c r="H118" s="31">
        <f>IF(F118+G118=0,0,$H$9+SUM($F$13:F118)-SUM($G$13:G118))</f>
        <v>0</v>
      </c>
    </row>
    <row r="119" spans="1:8" hidden="1" x14ac:dyDescent="0.3">
      <c r="A119" s="163" t="str">
        <f>IF($E119="","",NGHIEPVUKT!C114)</f>
        <v/>
      </c>
      <c r="B119" s="163" t="str">
        <f>IF($E119="","",IF(NGHIEPVUKT!D114&lt;&gt;"",NGHIEPVUKT!D114,NGHIEPVUKT!F114))</f>
        <v/>
      </c>
      <c r="C119" s="163" t="str">
        <f>IF($E119="","",NGHIEPVUKT!H114)</f>
        <v/>
      </c>
      <c r="D119" s="163" t="str">
        <f>IF($E119="","",NGHIEPVUKT!K114)</f>
        <v/>
      </c>
      <c r="E119" s="31" t="str">
        <f>IF($E$6=NGHIEPVUKT!L114,NGHIEPVUKT!M114,IF($E$6=NGHIEPVUKT!M114,NGHIEPVUKT!L114,""))</f>
        <v/>
      </c>
      <c r="F119" s="31">
        <f>IF($E$6=NGHIEPVUKT!L114,NGHIEPVUKT!O114,0)</f>
        <v>0</v>
      </c>
      <c r="G119" s="31">
        <f>IF($E$6=NGHIEPVUKT!M114,NGHIEPVUKT!O114,0)</f>
        <v>0</v>
      </c>
      <c r="H119" s="31">
        <f>IF(F119+G119=0,0,$H$9+SUM($F$13:F119)-SUM($G$13:G119))</f>
        <v>0</v>
      </c>
    </row>
    <row r="120" spans="1:8" hidden="1" x14ac:dyDescent="0.3">
      <c r="A120" s="163" t="str">
        <f>IF($E120="","",NGHIEPVUKT!C115)</f>
        <v/>
      </c>
      <c r="B120" s="163" t="str">
        <f>IF($E120="","",IF(NGHIEPVUKT!D115&lt;&gt;"",NGHIEPVUKT!D115,NGHIEPVUKT!F115))</f>
        <v/>
      </c>
      <c r="C120" s="163" t="str">
        <f>IF($E120="","",NGHIEPVUKT!H115)</f>
        <v/>
      </c>
      <c r="D120" s="163" t="str">
        <f>IF($E120="","",NGHIEPVUKT!K115)</f>
        <v/>
      </c>
      <c r="E120" s="31" t="str">
        <f>IF($E$6=NGHIEPVUKT!L115,NGHIEPVUKT!M115,IF($E$6=NGHIEPVUKT!M115,NGHIEPVUKT!L115,""))</f>
        <v/>
      </c>
      <c r="F120" s="31">
        <f>IF($E$6=NGHIEPVUKT!L115,NGHIEPVUKT!O115,0)</f>
        <v>0</v>
      </c>
      <c r="G120" s="31">
        <f>IF($E$6=NGHIEPVUKT!M115,NGHIEPVUKT!O115,0)</f>
        <v>0</v>
      </c>
      <c r="H120" s="31">
        <f>IF(F120+G120=0,0,$H$9+SUM($F$13:F120)-SUM($G$13:G120))</f>
        <v>0</v>
      </c>
    </row>
    <row r="121" spans="1:8" hidden="1" x14ac:dyDescent="0.3">
      <c r="A121" s="163" t="str">
        <f>IF($E121="","",NGHIEPVUKT!C116)</f>
        <v/>
      </c>
      <c r="B121" s="163" t="str">
        <f>IF($E121="","",IF(NGHIEPVUKT!D116&lt;&gt;"",NGHIEPVUKT!D116,NGHIEPVUKT!F116))</f>
        <v/>
      </c>
      <c r="C121" s="163" t="str">
        <f>IF($E121="","",NGHIEPVUKT!H116)</f>
        <v/>
      </c>
      <c r="D121" s="163" t="str">
        <f>IF($E121="","",NGHIEPVUKT!K116)</f>
        <v/>
      </c>
      <c r="E121" s="31" t="str">
        <f>IF($E$6=NGHIEPVUKT!L116,NGHIEPVUKT!M116,IF($E$6=NGHIEPVUKT!M116,NGHIEPVUKT!L116,""))</f>
        <v/>
      </c>
      <c r="F121" s="31">
        <f>IF($E$6=NGHIEPVUKT!L116,NGHIEPVUKT!O116,0)</f>
        <v>0</v>
      </c>
      <c r="G121" s="31">
        <f>IF($E$6=NGHIEPVUKT!M116,NGHIEPVUKT!O116,0)</f>
        <v>0</v>
      </c>
      <c r="H121" s="31">
        <f>IF(F121+G121=0,0,$H$9+SUM($F$13:F121)-SUM($G$13:G121))</f>
        <v>0</v>
      </c>
    </row>
    <row r="122" spans="1:8" hidden="1" x14ac:dyDescent="0.3">
      <c r="A122" s="163" t="str">
        <f>IF($E122="","",NGHIEPVUKT!C117)</f>
        <v/>
      </c>
      <c r="B122" s="163" t="str">
        <f>IF($E122="","",IF(NGHIEPVUKT!D117&lt;&gt;"",NGHIEPVUKT!D117,NGHIEPVUKT!F117))</f>
        <v/>
      </c>
      <c r="C122" s="163" t="str">
        <f>IF($E122="","",NGHIEPVUKT!H117)</f>
        <v/>
      </c>
      <c r="D122" s="163" t="str">
        <f>IF($E122="","",NGHIEPVUKT!K117)</f>
        <v/>
      </c>
      <c r="E122" s="31" t="str">
        <f>IF($E$6=NGHIEPVUKT!L117,NGHIEPVUKT!M117,IF($E$6=NGHIEPVUKT!M117,NGHIEPVUKT!L117,""))</f>
        <v/>
      </c>
      <c r="F122" s="31">
        <f>IF($E$6=NGHIEPVUKT!L117,NGHIEPVUKT!O117,0)</f>
        <v>0</v>
      </c>
      <c r="G122" s="31">
        <f>IF($E$6=NGHIEPVUKT!M117,NGHIEPVUKT!O117,0)</f>
        <v>0</v>
      </c>
      <c r="H122" s="31">
        <f>IF(F122+G122=0,0,$H$9+SUM($F$13:F122)-SUM($G$13:G122))</f>
        <v>0</v>
      </c>
    </row>
    <row r="123" spans="1:8" hidden="1" x14ac:dyDescent="0.3">
      <c r="A123" s="163" t="str">
        <f>IF($E123="","",NGHIEPVUKT!C118)</f>
        <v/>
      </c>
      <c r="B123" s="163" t="str">
        <f>IF($E123="","",IF(NGHIEPVUKT!D118&lt;&gt;"",NGHIEPVUKT!D118,NGHIEPVUKT!F118))</f>
        <v/>
      </c>
      <c r="C123" s="163" t="str">
        <f>IF($E123="","",NGHIEPVUKT!H118)</f>
        <v/>
      </c>
      <c r="D123" s="163" t="str">
        <f>IF($E123="","",NGHIEPVUKT!K118)</f>
        <v/>
      </c>
      <c r="E123" s="31" t="str">
        <f>IF($E$6=NGHIEPVUKT!L118,NGHIEPVUKT!M118,IF($E$6=NGHIEPVUKT!M118,NGHIEPVUKT!L118,""))</f>
        <v/>
      </c>
      <c r="F123" s="31">
        <f>IF($E$6=NGHIEPVUKT!L118,NGHIEPVUKT!O118,0)</f>
        <v>0</v>
      </c>
      <c r="G123" s="31">
        <f>IF($E$6=NGHIEPVUKT!M118,NGHIEPVUKT!O118,0)</f>
        <v>0</v>
      </c>
      <c r="H123" s="31">
        <f>IF(F123+G123=0,0,$H$9+SUM($F$13:F123)-SUM($G$13:G123))</f>
        <v>0</v>
      </c>
    </row>
    <row r="124" spans="1:8" hidden="1" x14ac:dyDescent="0.3">
      <c r="A124" s="163" t="str">
        <f>IF($E124="","",NGHIEPVUKT!C119)</f>
        <v/>
      </c>
      <c r="B124" s="163" t="str">
        <f>IF($E124="","",IF(NGHIEPVUKT!D119&lt;&gt;"",NGHIEPVUKT!D119,NGHIEPVUKT!F119))</f>
        <v/>
      </c>
      <c r="C124" s="163" t="str">
        <f>IF($E124="","",NGHIEPVUKT!H119)</f>
        <v/>
      </c>
      <c r="D124" s="163" t="str">
        <f>IF($E124="","",NGHIEPVUKT!K119)</f>
        <v/>
      </c>
      <c r="E124" s="31" t="str">
        <f>IF($E$6=NGHIEPVUKT!L119,NGHIEPVUKT!M119,IF($E$6=NGHIEPVUKT!M119,NGHIEPVUKT!L119,""))</f>
        <v/>
      </c>
      <c r="F124" s="31">
        <f>IF($E$6=NGHIEPVUKT!L119,NGHIEPVUKT!O119,0)</f>
        <v>0</v>
      </c>
      <c r="G124" s="31">
        <f>IF($E$6=NGHIEPVUKT!M119,NGHIEPVUKT!O119,0)</f>
        <v>0</v>
      </c>
      <c r="H124" s="31">
        <f>IF(F124+G124=0,0,$H$9+SUM($F$13:F124)-SUM($G$13:G124))</f>
        <v>0</v>
      </c>
    </row>
    <row r="125" spans="1:8" hidden="1" x14ac:dyDescent="0.3">
      <c r="A125" s="163" t="str">
        <f>IF($E125="","",NGHIEPVUKT!C120)</f>
        <v/>
      </c>
      <c r="B125" s="163" t="str">
        <f>IF($E125="","",IF(NGHIEPVUKT!D120&lt;&gt;"",NGHIEPVUKT!D120,NGHIEPVUKT!F120))</f>
        <v/>
      </c>
      <c r="C125" s="163" t="str">
        <f>IF($E125="","",NGHIEPVUKT!H120)</f>
        <v/>
      </c>
      <c r="D125" s="163" t="str">
        <f>IF($E125="","",NGHIEPVUKT!K120)</f>
        <v/>
      </c>
      <c r="E125" s="31" t="str">
        <f>IF($E$6=NGHIEPVUKT!L120,NGHIEPVUKT!M120,IF($E$6=NGHIEPVUKT!M120,NGHIEPVUKT!L120,""))</f>
        <v/>
      </c>
      <c r="F125" s="31">
        <f>IF($E$6=NGHIEPVUKT!L120,NGHIEPVUKT!O120,0)</f>
        <v>0</v>
      </c>
      <c r="G125" s="31">
        <f>IF($E$6=NGHIEPVUKT!M120,NGHIEPVUKT!O120,0)</f>
        <v>0</v>
      </c>
      <c r="H125" s="31">
        <f>IF(F125+G125=0,0,$H$9+SUM($F$13:F125)-SUM($G$13:G125))</f>
        <v>0</v>
      </c>
    </row>
    <row r="126" spans="1:8" hidden="1" x14ac:dyDescent="0.3">
      <c r="A126" s="163" t="str">
        <f>IF($E126="","",NGHIEPVUKT!C121)</f>
        <v/>
      </c>
      <c r="B126" s="163" t="str">
        <f>IF($E126="","",IF(NGHIEPVUKT!D121&lt;&gt;"",NGHIEPVUKT!D121,NGHIEPVUKT!F121))</f>
        <v/>
      </c>
      <c r="C126" s="163" t="str">
        <f>IF($E126="","",NGHIEPVUKT!H121)</f>
        <v/>
      </c>
      <c r="D126" s="163" t="str">
        <f>IF($E126="","",NGHIEPVUKT!K121)</f>
        <v/>
      </c>
      <c r="E126" s="31" t="str">
        <f>IF($E$6=NGHIEPVUKT!L121,NGHIEPVUKT!M121,IF($E$6=NGHIEPVUKT!M121,NGHIEPVUKT!L121,""))</f>
        <v/>
      </c>
      <c r="F126" s="31">
        <f>IF($E$6=NGHIEPVUKT!L121,NGHIEPVUKT!O121,0)</f>
        <v>0</v>
      </c>
      <c r="G126" s="31">
        <f>IF($E$6=NGHIEPVUKT!M121,NGHIEPVUKT!O121,0)</f>
        <v>0</v>
      </c>
      <c r="H126" s="31">
        <f>IF(F126+G126=0,0,$H$9+SUM($F$13:F126)-SUM($G$13:G126))</f>
        <v>0</v>
      </c>
    </row>
    <row r="127" spans="1:8" hidden="1" x14ac:dyDescent="0.3">
      <c r="A127" s="163" t="str">
        <f>IF($E127="","",NGHIEPVUKT!C122)</f>
        <v/>
      </c>
      <c r="B127" s="163" t="str">
        <f>IF($E127="","",IF(NGHIEPVUKT!D122&lt;&gt;"",NGHIEPVUKT!D122,NGHIEPVUKT!F122))</f>
        <v/>
      </c>
      <c r="C127" s="163" t="str">
        <f>IF($E127="","",NGHIEPVUKT!H122)</f>
        <v/>
      </c>
      <c r="D127" s="163" t="str">
        <f>IF($E127="","",NGHIEPVUKT!K122)</f>
        <v/>
      </c>
      <c r="E127" s="31" t="str">
        <f>IF($E$6=NGHIEPVUKT!L122,NGHIEPVUKT!M122,IF($E$6=NGHIEPVUKT!M122,NGHIEPVUKT!L122,""))</f>
        <v/>
      </c>
      <c r="F127" s="31">
        <f>IF($E$6=NGHIEPVUKT!L122,NGHIEPVUKT!O122,0)</f>
        <v>0</v>
      </c>
      <c r="G127" s="31">
        <f>IF($E$6=NGHIEPVUKT!M122,NGHIEPVUKT!O122,0)</f>
        <v>0</v>
      </c>
      <c r="H127" s="31">
        <f>IF(F127+G127=0,0,$H$9+SUM($F$13:F127)-SUM($G$13:G127))</f>
        <v>0</v>
      </c>
    </row>
    <row r="128" spans="1:8" hidden="1" x14ac:dyDescent="0.3">
      <c r="A128" s="163" t="str">
        <f>IF($E128="","",NGHIEPVUKT!C123)</f>
        <v/>
      </c>
      <c r="B128" s="163" t="str">
        <f>IF($E128="","",IF(NGHIEPVUKT!D123&lt;&gt;"",NGHIEPVUKT!D123,NGHIEPVUKT!F123))</f>
        <v/>
      </c>
      <c r="C128" s="163" t="str">
        <f>IF($E128="","",NGHIEPVUKT!H123)</f>
        <v/>
      </c>
      <c r="D128" s="163" t="str">
        <f>IF($E128="","",NGHIEPVUKT!K123)</f>
        <v/>
      </c>
      <c r="E128" s="31" t="str">
        <f>IF($E$6=NGHIEPVUKT!L123,NGHIEPVUKT!M123,IF($E$6=NGHIEPVUKT!M123,NGHIEPVUKT!L123,""))</f>
        <v/>
      </c>
      <c r="F128" s="31">
        <f>IF($E$6=NGHIEPVUKT!L123,NGHIEPVUKT!O123,0)</f>
        <v>0</v>
      </c>
      <c r="G128" s="31">
        <f>IF($E$6=NGHIEPVUKT!M123,NGHIEPVUKT!O123,0)</f>
        <v>0</v>
      </c>
      <c r="H128" s="31">
        <f>IF(F128+G128=0,0,$H$9+SUM($F$13:F128)-SUM($G$13:G128))</f>
        <v>0</v>
      </c>
    </row>
    <row r="129" spans="1:8" hidden="1" x14ac:dyDescent="0.3">
      <c r="A129" s="163" t="str">
        <f>IF($E129="","",NGHIEPVUKT!C124)</f>
        <v/>
      </c>
      <c r="B129" s="163" t="str">
        <f>IF($E129="","",IF(NGHIEPVUKT!D124&lt;&gt;"",NGHIEPVUKT!D124,NGHIEPVUKT!F124))</f>
        <v/>
      </c>
      <c r="C129" s="163" t="str">
        <f>IF($E129="","",NGHIEPVUKT!H124)</f>
        <v/>
      </c>
      <c r="D129" s="163" t="str">
        <f>IF($E129="","",NGHIEPVUKT!K124)</f>
        <v/>
      </c>
      <c r="E129" s="31" t="str">
        <f>IF($E$6=NGHIEPVUKT!L124,NGHIEPVUKT!M124,IF($E$6=NGHIEPVUKT!M124,NGHIEPVUKT!L124,""))</f>
        <v/>
      </c>
      <c r="F129" s="31">
        <f>IF($E$6=NGHIEPVUKT!L124,NGHIEPVUKT!O124,0)</f>
        <v>0</v>
      </c>
      <c r="G129" s="31">
        <f>IF($E$6=NGHIEPVUKT!M124,NGHIEPVUKT!O124,0)</f>
        <v>0</v>
      </c>
      <c r="H129" s="31">
        <f>IF(F129+G129=0,0,$H$9+SUM($F$13:F129)-SUM($G$13:G129))</f>
        <v>0</v>
      </c>
    </row>
    <row r="130" spans="1:8" hidden="1" x14ac:dyDescent="0.3">
      <c r="A130" s="163" t="str">
        <f>IF($E130="","",NGHIEPVUKT!C125)</f>
        <v/>
      </c>
      <c r="B130" s="163" t="str">
        <f>IF($E130="","",IF(NGHIEPVUKT!D125&lt;&gt;"",NGHIEPVUKT!D125,NGHIEPVUKT!F125))</f>
        <v/>
      </c>
      <c r="C130" s="163" t="str">
        <f>IF($E130="","",NGHIEPVUKT!H125)</f>
        <v/>
      </c>
      <c r="D130" s="163" t="str">
        <f>IF($E130="","",NGHIEPVUKT!K125)</f>
        <v/>
      </c>
      <c r="E130" s="31" t="str">
        <f>IF($E$6=NGHIEPVUKT!L125,NGHIEPVUKT!M125,IF($E$6=NGHIEPVUKT!M125,NGHIEPVUKT!L125,""))</f>
        <v/>
      </c>
      <c r="F130" s="31">
        <f>IF($E$6=NGHIEPVUKT!L125,NGHIEPVUKT!O125,0)</f>
        <v>0</v>
      </c>
      <c r="G130" s="31">
        <f>IF($E$6=NGHIEPVUKT!M125,NGHIEPVUKT!O125,0)</f>
        <v>0</v>
      </c>
      <c r="H130" s="31">
        <f>IF(F130+G130=0,0,$H$9+SUM($F$13:F130)-SUM($G$13:G130))</f>
        <v>0</v>
      </c>
    </row>
    <row r="131" spans="1:8" hidden="1" x14ac:dyDescent="0.3">
      <c r="A131" s="163" t="str">
        <f>IF($E131="","",NGHIEPVUKT!C126)</f>
        <v/>
      </c>
      <c r="B131" s="163" t="str">
        <f>IF($E131="","",IF(NGHIEPVUKT!D126&lt;&gt;"",NGHIEPVUKT!D126,NGHIEPVUKT!F126))</f>
        <v/>
      </c>
      <c r="C131" s="163" t="str">
        <f>IF($E131="","",NGHIEPVUKT!H126)</f>
        <v/>
      </c>
      <c r="D131" s="163" t="str">
        <f>IF($E131="","",NGHIEPVUKT!K126)</f>
        <v/>
      </c>
      <c r="E131" s="31" t="str">
        <f>IF($E$6=NGHIEPVUKT!L126,NGHIEPVUKT!M126,IF($E$6=NGHIEPVUKT!M126,NGHIEPVUKT!L126,""))</f>
        <v/>
      </c>
      <c r="F131" s="31">
        <f>IF($E$6=NGHIEPVUKT!L126,NGHIEPVUKT!O126,0)</f>
        <v>0</v>
      </c>
      <c r="G131" s="31">
        <f>IF($E$6=NGHIEPVUKT!M126,NGHIEPVUKT!O126,0)</f>
        <v>0</v>
      </c>
      <c r="H131" s="31">
        <f>IF(F131+G131=0,0,$H$9+SUM($F$13:F131)-SUM($G$13:G131))</f>
        <v>0</v>
      </c>
    </row>
    <row r="132" spans="1:8" hidden="1" x14ac:dyDescent="0.3">
      <c r="A132" s="163" t="str">
        <f>IF($E132="","",NGHIEPVUKT!C127)</f>
        <v/>
      </c>
      <c r="B132" s="163" t="str">
        <f>IF($E132="","",IF(NGHIEPVUKT!D127&lt;&gt;"",NGHIEPVUKT!D127,NGHIEPVUKT!F127))</f>
        <v/>
      </c>
      <c r="C132" s="163" t="str">
        <f>IF($E132="","",NGHIEPVUKT!H127)</f>
        <v/>
      </c>
      <c r="D132" s="163" t="str">
        <f>IF($E132="","",NGHIEPVUKT!K127)</f>
        <v/>
      </c>
      <c r="E132" s="31" t="str">
        <f>IF($E$6=NGHIEPVUKT!L127,NGHIEPVUKT!M127,IF($E$6=NGHIEPVUKT!M127,NGHIEPVUKT!L127,""))</f>
        <v/>
      </c>
      <c r="F132" s="31">
        <f>IF($E$6=NGHIEPVUKT!L127,NGHIEPVUKT!O127,0)</f>
        <v>0</v>
      </c>
      <c r="G132" s="31">
        <f>IF($E$6=NGHIEPVUKT!M127,NGHIEPVUKT!O127,0)</f>
        <v>0</v>
      </c>
      <c r="H132" s="31">
        <f>IF(F132+G132=0,0,$H$9+SUM($F$13:F132)-SUM($G$13:G132))</f>
        <v>0</v>
      </c>
    </row>
    <row r="133" spans="1:8" hidden="1" x14ac:dyDescent="0.3">
      <c r="A133" s="163" t="str">
        <f>IF($E133="","",NGHIEPVUKT!C128)</f>
        <v/>
      </c>
      <c r="B133" s="163" t="str">
        <f>IF($E133="","",IF(NGHIEPVUKT!D128&lt;&gt;"",NGHIEPVUKT!D128,NGHIEPVUKT!F128))</f>
        <v/>
      </c>
      <c r="C133" s="163" t="str">
        <f>IF($E133="","",NGHIEPVUKT!H128)</f>
        <v/>
      </c>
      <c r="D133" s="163" t="str">
        <f>IF($E133="","",NGHIEPVUKT!K128)</f>
        <v/>
      </c>
      <c r="E133" s="31" t="str">
        <f>IF($E$6=NGHIEPVUKT!L128,NGHIEPVUKT!M128,IF($E$6=NGHIEPVUKT!M128,NGHIEPVUKT!L128,""))</f>
        <v/>
      </c>
      <c r="F133" s="31">
        <f>IF($E$6=NGHIEPVUKT!L128,NGHIEPVUKT!O128,0)</f>
        <v>0</v>
      </c>
      <c r="G133" s="31">
        <f>IF($E$6=NGHIEPVUKT!M128,NGHIEPVUKT!O128,0)</f>
        <v>0</v>
      </c>
      <c r="H133" s="31">
        <f>IF(F133+G133=0,0,$H$9+SUM($F$13:F133)-SUM($G$13:G133))</f>
        <v>0</v>
      </c>
    </row>
    <row r="134" spans="1:8" hidden="1" x14ac:dyDescent="0.3">
      <c r="A134" s="163" t="str">
        <f>IF($E134="","",NGHIEPVUKT!C129)</f>
        <v/>
      </c>
      <c r="B134" s="163" t="str">
        <f>IF($E134="","",IF(NGHIEPVUKT!D129&lt;&gt;"",NGHIEPVUKT!D129,NGHIEPVUKT!F129))</f>
        <v/>
      </c>
      <c r="C134" s="163" t="str">
        <f>IF($E134="","",NGHIEPVUKT!H129)</f>
        <v/>
      </c>
      <c r="D134" s="163" t="str">
        <f>IF($E134="","",NGHIEPVUKT!K129)</f>
        <v/>
      </c>
      <c r="E134" s="31" t="str">
        <f>IF($E$6=NGHIEPVUKT!L129,NGHIEPVUKT!M129,IF($E$6=NGHIEPVUKT!M129,NGHIEPVUKT!L129,""))</f>
        <v/>
      </c>
      <c r="F134" s="31">
        <f>IF($E$6=NGHIEPVUKT!L129,NGHIEPVUKT!O129,0)</f>
        <v>0</v>
      </c>
      <c r="G134" s="31">
        <f>IF($E$6=NGHIEPVUKT!M129,NGHIEPVUKT!O129,0)</f>
        <v>0</v>
      </c>
      <c r="H134" s="31">
        <f>IF(F134+G134=0,0,$H$9+SUM($F$13:F134)-SUM($G$13:G134))</f>
        <v>0</v>
      </c>
    </row>
  </sheetData>
  <autoFilter ref="A12:I134" xr:uid="{F7614A18-55BB-47F4-92F9-5566679552D5}">
    <filterColumn colId="3">
      <customFilters>
        <customFilter operator="notEqual" val=" "/>
      </customFilters>
    </filterColumn>
  </autoFilter>
  <mergeCells count="7">
    <mergeCell ref="A5:H5"/>
    <mergeCell ref="A7:A8"/>
    <mergeCell ref="B7:C7"/>
    <mergeCell ref="D7:D8"/>
    <mergeCell ref="E7:E8"/>
    <mergeCell ref="F7:G7"/>
    <mergeCell ref="H7:H8"/>
  </mergeCells>
  <dataValidations count="1">
    <dataValidation type="list" allowBlank="1" showInputMessage="1" showErrorMessage="1" sqref="E6" xr:uid="{801F2C1F-776B-4B84-967A-5BA6EC52397A}">
      <formula1>$I$9:$I$11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B8D2-F025-4326-87DE-10A0972AF77E}">
  <sheetPr>
    <tabColor theme="7" tint="0.39997558519241921"/>
  </sheetPr>
  <dimension ref="A1:Q28"/>
  <sheetViews>
    <sheetView workbookViewId="0">
      <selection activeCell="G4" sqref="G4"/>
    </sheetView>
  </sheetViews>
  <sheetFormatPr defaultRowHeight="14.4" x14ac:dyDescent="0.3"/>
  <cols>
    <col min="1" max="1" width="10.5546875" customWidth="1"/>
    <col min="2" max="2" width="60.33203125" customWidth="1"/>
    <col min="3" max="3" width="15.88671875" customWidth="1"/>
  </cols>
  <sheetData>
    <row r="1" spans="1:17" ht="15.6" x14ac:dyDescent="0.3">
      <c r="A1" s="1" t="s">
        <v>516</v>
      </c>
      <c r="B1" s="3"/>
      <c r="C1" s="176"/>
    </row>
    <row r="2" spans="1:17" ht="15.6" x14ac:dyDescent="0.3">
      <c r="A2" s="101" t="s">
        <v>517</v>
      </c>
      <c r="B2" s="3"/>
      <c r="C2" s="176"/>
    </row>
    <row r="3" spans="1:17" ht="15.6" x14ac:dyDescent="0.3">
      <c r="A3" s="1"/>
      <c r="B3" s="3"/>
      <c r="C3" s="176"/>
    </row>
    <row r="4" spans="1:17" ht="15.6" x14ac:dyDescent="0.3">
      <c r="A4" s="226" t="s">
        <v>518</v>
      </c>
      <c r="B4" s="203"/>
      <c r="C4" s="203"/>
    </row>
    <row r="5" spans="1:17" ht="15.6" x14ac:dyDescent="0.3">
      <c r="A5" s="3"/>
      <c r="B5" s="3"/>
      <c r="C5" s="176"/>
    </row>
    <row r="6" spans="1:17" ht="15.6" x14ac:dyDescent="0.3">
      <c r="A6" s="177" t="s">
        <v>534</v>
      </c>
      <c r="B6" s="3"/>
      <c r="C6" s="176"/>
    </row>
    <row r="8" spans="1:17" ht="16.2" x14ac:dyDescent="0.3">
      <c r="A8" s="178" t="s">
        <v>519</v>
      </c>
    </row>
    <row r="9" spans="1:17" ht="16.2" x14ac:dyDescent="0.3">
      <c r="A9" s="178" t="s">
        <v>520</v>
      </c>
    </row>
    <row r="11" spans="1:17" ht="31.2" x14ac:dyDescent="0.3">
      <c r="A11" s="179" t="s">
        <v>521</v>
      </c>
      <c r="B11" s="180" t="s">
        <v>535</v>
      </c>
      <c r="C11" s="181" t="s">
        <v>522</v>
      </c>
      <c r="G11" s="227" t="s">
        <v>523</v>
      </c>
      <c r="H11" s="227"/>
      <c r="I11" s="227"/>
      <c r="J11" s="227"/>
      <c r="K11" s="227"/>
      <c r="L11" s="227"/>
      <c r="M11" s="227"/>
      <c r="N11" s="227"/>
      <c r="O11" s="227"/>
      <c r="P11" s="227"/>
      <c r="Q11" s="227"/>
    </row>
    <row r="12" spans="1:17" ht="15.6" x14ac:dyDescent="0.3">
      <c r="A12" s="3"/>
      <c r="B12" s="3"/>
      <c r="C12" s="176"/>
    </row>
    <row r="13" spans="1:17" ht="15.6" x14ac:dyDescent="0.3">
      <c r="A13" s="182" t="s">
        <v>524</v>
      </c>
      <c r="B13" s="183" t="s">
        <v>525</v>
      </c>
      <c r="C13" s="184" t="s">
        <v>526</v>
      </c>
    </row>
    <row r="14" spans="1:17" ht="15.6" x14ac:dyDescent="0.3">
      <c r="A14" s="74" t="s">
        <v>527</v>
      </c>
      <c r="B14" s="191" t="s">
        <v>536</v>
      </c>
      <c r="C14" s="190">
        <v>0.2</v>
      </c>
    </row>
    <row r="15" spans="1:17" ht="15.6" x14ac:dyDescent="0.3">
      <c r="A15" s="185" t="s">
        <v>528</v>
      </c>
      <c r="B15" s="77" t="s">
        <v>537</v>
      </c>
      <c r="C15" s="186">
        <v>0.2</v>
      </c>
    </row>
    <row r="16" spans="1:17" ht="15.6" x14ac:dyDescent="0.3">
      <c r="A16" s="185" t="s">
        <v>529</v>
      </c>
      <c r="B16" s="77" t="s">
        <v>538</v>
      </c>
      <c r="C16" s="186">
        <v>0.2</v>
      </c>
    </row>
    <row r="17" spans="1:3" ht="15.6" x14ac:dyDescent="0.3">
      <c r="A17" s="185" t="s">
        <v>530</v>
      </c>
      <c r="B17" s="77" t="s">
        <v>539</v>
      </c>
      <c r="C17" s="186">
        <v>0.2</v>
      </c>
    </row>
    <row r="18" spans="1:3" ht="15.6" x14ac:dyDescent="0.3">
      <c r="A18" s="185" t="s">
        <v>531</v>
      </c>
      <c r="B18" s="77" t="s">
        <v>540</v>
      </c>
      <c r="C18" s="188">
        <v>0.1</v>
      </c>
    </row>
    <row r="19" spans="1:3" ht="15.6" x14ac:dyDescent="0.3">
      <c r="A19" s="187" t="s">
        <v>432</v>
      </c>
      <c r="B19" s="77" t="s">
        <v>541</v>
      </c>
      <c r="C19" s="186">
        <v>0.2</v>
      </c>
    </row>
    <row r="20" spans="1:3" ht="31.2" x14ac:dyDescent="0.3">
      <c r="A20" s="187" t="s">
        <v>433</v>
      </c>
      <c r="B20" s="77" t="s">
        <v>542</v>
      </c>
      <c r="C20" s="186">
        <v>0.2</v>
      </c>
    </row>
    <row r="21" spans="1:3" ht="15.6" x14ac:dyDescent="0.3">
      <c r="A21" s="187" t="s">
        <v>434</v>
      </c>
      <c r="B21" s="77" t="s">
        <v>543</v>
      </c>
      <c r="C21" s="186">
        <v>0.2</v>
      </c>
    </row>
    <row r="22" spans="1:3" ht="15.6" x14ac:dyDescent="0.3">
      <c r="A22" s="187" t="s">
        <v>435</v>
      </c>
      <c r="B22" s="77" t="s">
        <v>544</v>
      </c>
      <c r="C22" s="186">
        <v>0.2</v>
      </c>
    </row>
    <row r="23" spans="1:3" ht="31.2" x14ac:dyDescent="0.3">
      <c r="A23" s="187" t="s">
        <v>457</v>
      </c>
      <c r="B23" s="77" t="s">
        <v>545</v>
      </c>
      <c r="C23" s="188">
        <v>0.35</v>
      </c>
    </row>
    <row r="24" spans="1:3" ht="15.6" x14ac:dyDescent="0.3">
      <c r="A24" s="187" t="s">
        <v>458</v>
      </c>
      <c r="B24" s="77" t="s">
        <v>546</v>
      </c>
      <c r="C24" s="186">
        <v>0.2</v>
      </c>
    </row>
    <row r="25" spans="1:3" ht="15.6" x14ac:dyDescent="0.3">
      <c r="A25" s="187" t="s">
        <v>459</v>
      </c>
      <c r="B25" s="77" t="s">
        <v>547</v>
      </c>
      <c r="C25" s="186">
        <v>0.2</v>
      </c>
    </row>
    <row r="26" spans="1:3" ht="15.6" x14ac:dyDescent="0.3">
      <c r="A26" s="187" t="s">
        <v>460</v>
      </c>
      <c r="B26" s="77" t="s">
        <v>548</v>
      </c>
      <c r="C26" s="188">
        <v>0.35</v>
      </c>
    </row>
    <row r="27" spans="1:3" ht="15.6" x14ac:dyDescent="0.3">
      <c r="A27" s="187"/>
      <c r="B27" s="77" t="s">
        <v>532</v>
      </c>
      <c r="C27" s="186">
        <v>0.2</v>
      </c>
    </row>
    <row r="28" spans="1:3" ht="15.6" x14ac:dyDescent="0.3">
      <c r="A28" s="228" t="s">
        <v>533</v>
      </c>
      <c r="B28" s="229"/>
      <c r="C28" s="189">
        <f>SUM(C14:C27)</f>
        <v>3.0000000000000004</v>
      </c>
    </row>
  </sheetData>
  <mergeCells count="3">
    <mergeCell ref="A4:C4"/>
    <mergeCell ref="G11:Q11"/>
    <mergeCell ref="A28:B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ĐỊNH KHOẢN</vt:lpstr>
      <vt:lpstr>PHIẾU XUẤT KHO</vt:lpstr>
      <vt:lpstr>PHIẾU THU</vt:lpstr>
      <vt:lpstr>NGHIEPVUKT</vt:lpstr>
      <vt:lpstr>BDMTK</vt:lpstr>
      <vt:lpstr>SO CHI TIET TM VÀ TGNH</vt:lpstr>
      <vt:lpstr>THANG ĐIỂM YÊU CẦU 4</vt:lpstr>
      <vt:lpstr>BDMTK</vt:lpstr>
      <vt:lpstr>SLPS</vt:lpstr>
      <vt:lpstr>STPS</vt:lpstr>
      <vt:lpstr>TKCO</vt:lpstr>
      <vt:lpstr>TKNO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MTUYEN</dc:creator>
  <cp:lastModifiedBy>Phạm Thị Mộng Tuyền - Khoa Kế toán - Kiểm toán</cp:lastModifiedBy>
  <dcterms:created xsi:type="dcterms:W3CDTF">2021-04-21T07:42:48Z</dcterms:created>
  <dcterms:modified xsi:type="dcterms:W3CDTF">2023-11-24T07:02:46Z</dcterms:modified>
</cp:coreProperties>
</file>