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mc:AlternateContent xmlns:mc="http://schemas.openxmlformats.org/markup-compatibility/2006">
    <mc:Choice Requires="x15">
      <x15ac:absPath xmlns:x15ac="http://schemas.microsoft.com/office/spreadsheetml/2010/11/ac" url="D:\KT_THUC HANH KTTC1\DE THI CK\DAP AN THI CK LAN 1.LAN 2_TH KTTC 1_HK231\"/>
    </mc:Choice>
  </mc:AlternateContent>
  <xr:revisionPtr revIDLastSave="0" documentId="13_ncr:1_{3C64A178-0938-4FCC-86D1-4B3FA29ADF08}" xr6:coauthVersionLast="47" xr6:coauthVersionMax="47" xr10:uidLastSave="{00000000-0000-0000-0000-000000000000}"/>
  <bookViews>
    <workbookView xWindow="-108" yWindow="-108" windowWidth="23256" windowHeight="12456" firstSheet="2" activeTab="6" xr2:uid="{00000000-000D-0000-FFFF-FFFF00000000}"/>
  </bookViews>
  <sheets>
    <sheet name="ĐỊNH KHOẢN" sheetId="12" r:id="rId1"/>
    <sheet name="PHIẾU XUẤT KHO" sheetId="7" r:id="rId2"/>
    <sheet name="PHIẾU THU" sheetId="10" r:id="rId3"/>
    <sheet name="NGHIEPVUKT" sheetId="2" r:id="rId4"/>
    <sheet name="BDMTK" sheetId="5" r:id="rId5"/>
    <sheet name="SO QUY TIEN MAT" sheetId="18" r:id="rId6"/>
    <sheet name="THANG ĐIỂM YÊU CẦU 4" sheetId="17" r:id="rId7"/>
  </sheets>
  <definedNames>
    <definedName name="_xlnm._FilterDatabase" localSheetId="4" hidden="1">BDMTK!$B$3:$H$111</definedName>
    <definedName name="_xlnm._FilterDatabase" localSheetId="3" hidden="1">NGHIEPVUKT!$B$6:$Q$6</definedName>
    <definedName name="_xlnm._FilterDatabase" localSheetId="5" hidden="1">'SO QUY TIEN MAT'!$A$13:$J$135</definedName>
    <definedName name="BDMTK">BDMTK!$B$4:$H$111</definedName>
    <definedName name="SLPS">NGHIEPVUKT!$N$7:$N$128</definedName>
    <definedName name="STPS">NGHIEPVUKT!$O$7:$O$128</definedName>
    <definedName name="TKCO">NGHIEPVUKT!$M$7:$M$128</definedName>
    <definedName name="TKNO">NGHIEPVUKT!$L$7:$L$128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9" i="17" l="1"/>
  <c r="G135" i="18" l="1"/>
  <c r="F135" i="18"/>
  <c r="H135" i="18" s="1"/>
  <c r="E135" i="18"/>
  <c r="D135" i="18"/>
  <c r="C135" i="18"/>
  <c r="B135" i="18"/>
  <c r="A135" i="18"/>
  <c r="G134" i="18"/>
  <c r="D134" i="18" s="1"/>
  <c r="F134" i="18"/>
  <c r="E134" i="18"/>
  <c r="B134" i="18"/>
  <c r="G133" i="18"/>
  <c r="F133" i="18"/>
  <c r="H133" i="18" s="1"/>
  <c r="E133" i="18"/>
  <c r="D133" i="18"/>
  <c r="C133" i="18"/>
  <c r="B133" i="18"/>
  <c r="A133" i="18"/>
  <c r="G132" i="18"/>
  <c r="F132" i="18"/>
  <c r="E132" i="18"/>
  <c r="D132" i="18"/>
  <c r="G131" i="18"/>
  <c r="D131" i="18" s="1"/>
  <c r="F131" i="18"/>
  <c r="E131" i="18"/>
  <c r="B131" i="18"/>
  <c r="A131" i="18"/>
  <c r="G130" i="18"/>
  <c r="H130" i="18" s="1"/>
  <c r="F130" i="18"/>
  <c r="C130" i="18"/>
  <c r="G129" i="18"/>
  <c r="F129" i="18"/>
  <c r="B129" i="18" s="1"/>
  <c r="E129" i="18"/>
  <c r="D129" i="18"/>
  <c r="G128" i="18"/>
  <c r="D128" i="18" s="1"/>
  <c r="F128" i="18"/>
  <c r="C128" i="18" s="1"/>
  <c r="E128" i="18"/>
  <c r="B128" i="18"/>
  <c r="A128" i="18"/>
  <c r="G127" i="18"/>
  <c r="F127" i="18"/>
  <c r="H127" i="18" s="1"/>
  <c r="E127" i="18"/>
  <c r="D127" i="18"/>
  <c r="G126" i="18"/>
  <c r="F126" i="18"/>
  <c r="H126" i="18" s="1"/>
  <c r="E126" i="18"/>
  <c r="D126" i="18"/>
  <c r="C126" i="18"/>
  <c r="B126" i="18"/>
  <c r="A126" i="18"/>
  <c r="G125" i="18"/>
  <c r="F125" i="18"/>
  <c r="C125" i="18" s="1"/>
  <c r="G124" i="18"/>
  <c r="F124" i="18"/>
  <c r="H124" i="18" s="1"/>
  <c r="D124" i="18"/>
  <c r="G123" i="18"/>
  <c r="F123" i="18"/>
  <c r="H123" i="18" s="1"/>
  <c r="E123" i="18"/>
  <c r="D123" i="18"/>
  <c r="C123" i="18"/>
  <c r="B123" i="18"/>
  <c r="A123" i="18"/>
  <c r="G122" i="18"/>
  <c r="D122" i="18" s="1"/>
  <c r="F122" i="18"/>
  <c r="E122" i="18"/>
  <c r="B122" i="18"/>
  <c r="G121" i="18"/>
  <c r="F121" i="18"/>
  <c r="H121" i="18" s="1"/>
  <c r="E121" i="18"/>
  <c r="D121" i="18"/>
  <c r="C121" i="18"/>
  <c r="B121" i="18"/>
  <c r="A121" i="18"/>
  <c r="G120" i="18"/>
  <c r="F120" i="18"/>
  <c r="E120" i="18"/>
  <c r="D120" i="18"/>
  <c r="G119" i="18"/>
  <c r="D119" i="18" s="1"/>
  <c r="F119" i="18"/>
  <c r="E119" i="18"/>
  <c r="B119" i="18"/>
  <c r="A119" i="18"/>
  <c r="G118" i="18"/>
  <c r="F118" i="18"/>
  <c r="C118" i="18"/>
  <c r="G117" i="18"/>
  <c r="F117" i="18"/>
  <c r="E117" i="18"/>
  <c r="D117" i="18"/>
  <c r="C117" i="18"/>
  <c r="B117" i="18"/>
  <c r="G116" i="18"/>
  <c r="D116" i="18" s="1"/>
  <c r="F116" i="18"/>
  <c r="C116" i="18" s="1"/>
  <c r="E116" i="18"/>
  <c r="B116" i="18"/>
  <c r="A116" i="18"/>
  <c r="G115" i="18"/>
  <c r="F115" i="18"/>
  <c r="E115" i="18"/>
  <c r="D115" i="18"/>
  <c r="G114" i="18"/>
  <c r="F114" i="18"/>
  <c r="H114" i="18" s="1"/>
  <c r="E114" i="18"/>
  <c r="D114" i="18"/>
  <c r="C114" i="18"/>
  <c r="B114" i="18"/>
  <c r="A114" i="18"/>
  <c r="G113" i="18"/>
  <c r="F113" i="18"/>
  <c r="C113" i="18" s="1"/>
  <c r="G112" i="18"/>
  <c r="F112" i="18"/>
  <c r="H112" i="18" s="1"/>
  <c r="E112" i="18"/>
  <c r="D112" i="18"/>
  <c r="C112" i="18"/>
  <c r="B112" i="18"/>
  <c r="A112" i="18"/>
  <c r="G111" i="18"/>
  <c r="F111" i="18"/>
  <c r="H111" i="18" s="1"/>
  <c r="E111" i="18"/>
  <c r="D111" i="18"/>
  <c r="C111" i="18"/>
  <c r="B111" i="18"/>
  <c r="A111" i="18"/>
  <c r="G110" i="18"/>
  <c r="D110" i="18" s="1"/>
  <c r="F110" i="18"/>
  <c r="E110" i="18"/>
  <c r="B110" i="18"/>
  <c r="G109" i="18"/>
  <c r="F109" i="18"/>
  <c r="H109" i="18" s="1"/>
  <c r="E109" i="18"/>
  <c r="D109" i="18"/>
  <c r="C109" i="18"/>
  <c r="B109" i="18"/>
  <c r="A109" i="18"/>
  <c r="G108" i="18"/>
  <c r="F108" i="18"/>
  <c r="E108" i="18"/>
  <c r="D108" i="18"/>
  <c r="G107" i="18"/>
  <c r="D107" i="18" s="1"/>
  <c r="F107" i="18"/>
  <c r="A107" i="18" s="1"/>
  <c r="E107" i="18"/>
  <c r="G106" i="18"/>
  <c r="F106" i="18"/>
  <c r="C106" i="18"/>
  <c r="G105" i="18"/>
  <c r="F105" i="18"/>
  <c r="E105" i="18"/>
  <c r="D105" i="18"/>
  <c r="C105" i="18"/>
  <c r="B105" i="18"/>
  <c r="G104" i="18"/>
  <c r="D104" i="18" s="1"/>
  <c r="F104" i="18"/>
  <c r="H104" i="18" s="1"/>
  <c r="E104" i="18"/>
  <c r="C104" i="18"/>
  <c r="B104" i="18"/>
  <c r="A104" i="18"/>
  <c r="G103" i="18"/>
  <c r="D103" i="18" s="1"/>
  <c r="F103" i="18"/>
  <c r="E103" i="18"/>
  <c r="G102" i="18"/>
  <c r="F102" i="18"/>
  <c r="H102" i="18" s="1"/>
  <c r="E102" i="18"/>
  <c r="D102" i="18"/>
  <c r="C102" i="18"/>
  <c r="B102" i="18"/>
  <c r="A102" i="18"/>
  <c r="G101" i="18"/>
  <c r="D101" i="18" s="1"/>
  <c r="F101" i="18"/>
  <c r="E101" i="18"/>
  <c r="C101" i="18"/>
  <c r="B101" i="18"/>
  <c r="A101" i="18"/>
  <c r="G100" i="18"/>
  <c r="F100" i="18"/>
  <c r="E100" i="18"/>
  <c r="D100" i="18"/>
  <c r="C100" i="18"/>
  <c r="G99" i="18"/>
  <c r="F99" i="18"/>
  <c r="H99" i="18" s="1"/>
  <c r="E99" i="18"/>
  <c r="D99" i="18"/>
  <c r="C99" i="18"/>
  <c r="B99" i="18"/>
  <c r="A99" i="18"/>
  <c r="G98" i="18"/>
  <c r="D98" i="18" s="1"/>
  <c r="F98" i="18"/>
  <c r="G97" i="18"/>
  <c r="F97" i="18"/>
  <c r="H97" i="18" s="1"/>
  <c r="E97" i="18"/>
  <c r="D97" i="18"/>
  <c r="C97" i="18"/>
  <c r="B97" i="18"/>
  <c r="A97" i="18"/>
  <c r="G96" i="18"/>
  <c r="F96" i="18"/>
  <c r="H96" i="18" s="1"/>
  <c r="E96" i="18"/>
  <c r="D96" i="18"/>
  <c r="C96" i="18"/>
  <c r="B96" i="18"/>
  <c r="A96" i="18"/>
  <c r="G95" i="18"/>
  <c r="D95" i="18" s="1"/>
  <c r="F95" i="18"/>
  <c r="E95" i="18"/>
  <c r="C95" i="18"/>
  <c r="G94" i="18"/>
  <c r="F94" i="18"/>
  <c r="E94" i="18"/>
  <c r="D94" i="18"/>
  <c r="C94" i="18"/>
  <c r="B94" i="18"/>
  <c r="A94" i="18"/>
  <c r="G93" i="18"/>
  <c r="D93" i="18" s="1"/>
  <c r="F93" i="18"/>
  <c r="G92" i="18"/>
  <c r="D92" i="18" s="1"/>
  <c r="F92" i="18"/>
  <c r="H92" i="18" s="1"/>
  <c r="E92" i="18"/>
  <c r="C92" i="18"/>
  <c r="G91" i="18"/>
  <c r="F91" i="18"/>
  <c r="H91" i="18" s="1"/>
  <c r="E91" i="18"/>
  <c r="D91" i="18"/>
  <c r="C91" i="18"/>
  <c r="B91" i="18"/>
  <c r="A91" i="18"/>
  <c r="G90" i="18"/>
  <c r="D90" i="18" s="1"/>
  <c r="F90" i="18"/>
  <c r="E90" i="18"/>
  <c r="G89" i="18"/>
  <c r="D89" i="18" s="1"/>
  <c r="F89" i="18"/>
  <c r="H89" i="18" s="1"/>
  <c r="E89" i="18"/>
  <c r="C89" i="18"/>
  <c r="B89" i="18"/>
  <c r="A89" i="18"/>
  <c r="G88" i="18"/>
  <c r="F88" i="18"/>
  <c r="C88" i="18"/>
  <c r="G87" i="18"/>
  <c r="E87" i="18" s="1"/>
  <c r="F87" i="18"/>
  <c r="C87" i="18"/>
  <c r="G86" i="18"/>
  <c r="D86" i="18" s="1"/>
  <c r="F86" i="18"/>
  <c r="H86" i="18" s="1"/>
  <c r="E86" i="18"/>
  <c r="C86" i="18"/>
  <c r="B86" i="18"/>
  <c r="A86" i="18"/>
  <c r="H85" i="18"/>
  <c r="G85" i="18"/>
  <c r="D85" i="18" s="1"/>
  <c r="F85" i="18"/>
  <c r="E85" i="18"/>
  <c r="G84" i="18"/>
  <c r="F84" i="18"/>
  <c r="H84" i="18" s="1"/>
  <c r="E84" i="18"/>
  <c r="D84" i="18"/>
  <c r="C84" i="18"/>
  <c r="B84" i="18"/>
  <c r="A84" i="18"/>
  <c r="H83" i="18"/>
  <c r="G83" i="18"/>
  <c r="D83" i="18" s="1"/>
  <c r="F83" i="18"/>
  <c r="E83" i="18"/>
  <c r="C83" i="18"/>
  <c r="B83" i="18"/>
  <c r="A83" i="18"/>
  <c r="G82" i="18"/>
  <c r="F82" i="18"/>
  <c r="E82" i="18"/>
  <c r="D82" i="18"/>
  <c r="C82" i="18"/>
  <c r="G81" i="18"/>
  <c r="F81" i="18"/>
  <c r="H81" i="18" s="1"/>
  <c r="E81" i="18"/>
  <c r="D81" i="18"/>
  <c r="C81" i="18"/>
  <c r="B81" i="18"/>
  <c r="A81" i="18"/>
  <c r="G80" i="18"/>
  <c r="D80" i="18" s="1"/>
  <c r="F80" i="18"/>
  <c r="G79" i="18"/>
  <c r="F79" i="18"/>
  <c r="H79" i="18" s="1"/>
  <c r="E79" i="18"/>
  <c r="D79" i="18"/>
  <c r="G78" i="18"/>
  <c r="F78" i="18"/>
  <c r="H78" i="18" s="1"/>
  <c r="E78" i="18"/>
  <c r="D78" i="18"/>
  <c r="C78" i="18"/>
  <c r="B78" i="18"/>
  <c r="A78" i="18"/>
  <c r="H77" i="18"/>
  <c r="G77" i="18"/>
  <c r="D77" i="18" s="1"/>
  <c r="F77" i="18"/>
  <c r="E77" i="18"/>
  <c r="C77" i="18"/>
  <c r="G76" i="18"/>
  <c r="F76" i="18"/>
  <c r="H76" i="18" s="1"/>
  <c r="E76" i="18"/>
  <c r="D76" i="18"/>
  <c r="C76" i="18"/>
  <c r="B76" i="18"/>
  <c r="A76" i="18"/>
  <c r="G75" i="18"/>
  <c r="D75" i="18" s="1"/>
  <c r="F75" i="18"/>
  <c r="G74" i="18"/>
  <c r="D74" i="18" s="1"/>
  <c r="F74" i="18"/>
  <c r="H74" i="18" s="1"/>
  <c r="E74" i="18"/>
  <c r="C74" i="18"/>
  <c r="B74" i="18"/>
  <c r="A74" i="18"/>
  <c r="G73" i="18"/>
  <c r="F73" i="18"/>
  <c r="H73" i="18" s="1"/>
  <c r="E73" i="18"/>
  <c r="D73" i="18"/>
  <c r="C73" i="18"/>
  <c r="B73" i="18"/>
  <c r="A73" i="18"/>
  <c r="G72" i="18"/>
  <c r="F72" i="18"/>
  <c r="E72" i="18"/>
  <c r="D72" i="18"/>
  <c r="G71" i="18"/>
  <c r="D71" i="18" s="1"/>
  <c r="F71" i="18"/>
  <c r="H71" i="18" s="1"/>
  <c r="E71" i="18"/>
  <c r="C71" i="18"/>
  <c r="B71" i="18"/>
  <c r="A71" i="18"/>
  <c r="G70" i="18"/>
  <c r="F70" i="18"/>
  <c r="C70" i="18"/>
  <c r="G69" i="18"/>
  <c r="F69" i="18"/>
  <c r="E69" i="18"/>
  <c r="D69" i="18"/>
  <c r="C69" i="18"/>
  <c r="B69" i="18"/>
  <c r="G68" i="18"/>
  <c r="D68" i="18" s="1"/>
  <c r="F68" i="18"/>
  <c r="H68" i="18" s="1"/>
  <c r="E68" i="18"/>
  <c r="C68" i="18"/>
  <c r="B68" i="18"/>
  <c r="A68" i="18"/>
  <c r="G67" i="18"/>
  <c r="D67" i="18" s="1"/>
  <c r="F67" i="18"/>
  <c r="E67" i="18"/>
  <c r="G66" i="18"/>
  <c r="F66" i="18"/>
  <c r="H66" i="18" s="1"/>
  <c r="E66" i="18"/>
  <c r="D66" i="18"/>
  <c r="C66" i="18"/>
  <c r="B66" i="18"/>
  <c r="A66" i="18"/>
  <c r="H65" i="18"/>
  <c r="G65" i="18"/>
  <c r="D65" i="18" s="1"/>
  <c r="F65" i="18"/>
  <c r="E65" i="18"/>
  <c r="C65" i="18"/>
  <c r="B65" i="18"/>
  <c r="A65" i="18"/>
  <c r="G64" i="18"/>
  <c r="D64" i="18" s="1"/>
  <c r="F64" i="18"/>
  <c r="C64" i="18"/>
  <c r="G63" i="18"/>
  <c r="F63" i="18"/>
  <c r="H63" i="18" s="1"/>
  <c r="E63" i="18"/>
  <c r="D63" i="18"/>
  <c r="C63" i="18"/>
  <c r="B63" i="18"/>
  <c r="A63" i="18"/>
  <c r="H62" i="18"/>
  <c r="G62" i="18"/>
  <c r="D62" i="18" s="1"/>
  <c r="F62" i="18"/>
  <c r="G61" i="18"/>
  <c r="F61" i="18"/>
  <c r="H61" i="18" s="1"/>
  <c r="E61" i="18"/>
  <c r="D61" i="18"/>
  <c r="C61" i="18"/>
  <c r="B61" i="18"/>
  <c r="A61" i="18"/>
  <c r="G60" i="18"/>
  <c r="F60" i="18"/>
  <c r="H60" i="18" s="1"/>
  <c r="E60" i="18"/>
  <c r="D60" i="18"/>
  <c r="C60" i="18"/>
  <c r="B60" i="18"/>
  <c r="A60" i="18"/>
  <c r="G59" i="18"/>
  <c r="D59" i="18" s="1"/>
  <c r="F59" i="18"/>
  <c r="E59" i="18"/>
  <c r="C59" i="18"/>
  <c r="G58" i="18"/>
  <c r="F58" i="18"/>
  <c r="H58" i="18" s="1"/>
  <c r="E58" i="18"/>
  <c r="D58" i="18"/>
  <c r="C58" i="18"/>
  <c r="B58" i="18"/>
  <c r="A58" i="18"/>
  <c r="G57" i="18"/>
  <c r="D57" i="18" s="1"/>
  <c r="F57" i="18"/>
  <c r="G56" i="18"/>
  <c r="D56" i="18" s="1"/>
  <c r="F56" i="18"/>
  <c r="H56" i="18" s="1"/>
  <c r="E56" i="18"/>
  <c r="C56" i="18"/>
  <c r="B56" i="18"/>
  <c r="A56" i="18"/>
  <c r="G55" i="18"/>
  <c r="F55" i="18"/>
  <c r="H55" i="18" s="1"/>
  <c r="E55" i="18"/>
  <c r="D55" i="18"/>
  <c r="C55" i="18"/>
  <c r="B55" i="18"/>
  <c r="A55" i="18"/>
  <c r="G54" i="18"/>
  <c r="F54" i="18"/>
  <c r="E54" i="18"/>
  <c r="D54" i="18"/>
  <c r="G53" i="18"/>
  <c r="D53" i="18" s="1"/>
  <c r="F53" i="18"/>
  <c r="H53" i="18" s="1"/>
  <c r="E53" i="18"/>
  <c r="C53" i="18"/>
  <c r="B53" i="18"/>
  <c r="A53" i="18"/>
  <c r="G52" i="18"/>
  <c r="H52" i="18" s="1"/>
  <c r="F52" i="18"/>
  <c r="C52" i="18"/>
  <c r="G51" i="18"/>
  <c r="D51" i="18" s="1"/>
  <c r="F51" i="18"/>
  <c r="C51" i="18" s="1"/>
  <c r="E51" i="18"/>
  <c r="G50" i="18"/>
  <c r="D50" i="18" s="1"/>
  <c r="F50" i="18"/>
  <c r="H50" i="18" s="1"/>
  <c r="E50" i="18"/>
  <c r="C50" i="18"/>
  <c r="B50" i="18"/>
  <c r="A50" i="18"/>
  <c r="G49" i="18"/>
  <c r="D49" i="18" s="1"/>
  <c r="F49" i="18"/>
  <c r="G48" i="18"/>
  <c r="F48" i="18"/>
  <c r="H48" i="18" s="1"/>
  <c r="E48" i="18"/>
  <c r="D48" i="18"/>
  <c r="C48" i="18"/>
  <c r="B48" i="18"/>
  <c r="A48" i="18"/>
  <c r="H47" i="18"/>
  <c r="G47" i="18"/>
  <c r="D47" i="18" s="1"/>
  <c r="F47" i="18"/>
  <c r="E47" i="18"/>
  <c r="C47" i="18"/>
  <c r="B47" i="18"/>
  <c r="A47" i="18"/>
  <c r="G46" i="18"/>
  <c r="F46" i="18"/>
  <c r="E46" i="18"/>
  <c r="D46" i="18"/>
  <c r="C46" i="18"/>
  <c r="G45" i="18"/>
  <c r="F45" i="18"/>
  <c r="H45" i="18" s="1"/>
  <c r="E45" i="18"/>
  <c r="D45" i="18"/>
  <c r="C45" i="18"/>
  <c r="B45" i="18"/>
  <c r="A45" i="18"/>
  <c r="G44" i="18"/>
  <c r="D44" i="18" s="1"/>
  <c r="F44" i="18"/>
  <c r="G43" i="18"/>
  <c r="F43" i="18"/>
  <c r="H43" i="18" s="1"/>
  <c r="E43" i="18"/>
  <c r="D43" i="18"/>
  <c r="C43" i="18"/>
  <c r="G42" i="18"/>
  <c r="F42" i="18"/>
  <c r="H42" i="18" s="1"/>
  <c r="E42" i="18"/>
  <c r="D42" i="18"/>
  <c r="C42" i="18"/>
  <c r="B42" i="18"/>
  <c r="A42" i="18"/>
  <c r="G41" i="18"/>
  <c r="D41" i="18" s="1"/>
  <c r="F41" i="18"/>
  <c r="G40" i="18"/>
  <c r="F40" i="18"/>
  <c r="H40" i="18" s="1"/>
  <c r="E40" i="18"/>
  <c r="D40" i="18"/>
  <c r="C40" i="18"/>
  <c r="B40" i="18"/>
  <c r="A40" i="18"/>
  <c r="G39" i="18"/>
  <c r="D39" i="18" s="1"/>
  <c r="F39" i="18"/>
  <c r="H38" i="18"/>
  <c r="G38" i="18"/>
  <c r="D38" i="18" s="1"/>
  <c r="F38" i="18"/>
  <c r="E38" i="18"/>
  <c r="C38" i="18"/>
  <c r="B38" i="18"/>
  <c r="A38" i="18"/>
  <c r="G37" i="18"/>
  <c r="F37" i="18"/>
  <c r="H37" i="18" s="1"/>
  <c r="E37" i="18"/>
  <c r="D37" i="18"/>
  <c r="C37" i="18"/>
  <c r="B37" i="18"/>
  <c r="A37" i="18"/>
  <c r="G36" i="18"/>
  <c r="F36" i="18"/>
  <c r="E36" i="18"/>
  <c r="D36" i="18"/>
  <c r="G35" i="18"/>
  <c r="D35" i="18" s="1"/>
  <c r="F35" i="18"/>
  <c r="H35" i="18" s="1"/>
  <c r="E35" i="18"/>
  <c r="C35" i="18"/>
  <c r="B35" i="18"/>
  <c r="A35" i="18"/>
  <c r="H34" i="18"/>
  <c r="G34" i="18"/>
  <c r="F34" i="18"/>
  <c r="C34" i="18"/>
  <c r="A34" i="18"/>
  <c r="G33" i="18"/>
  <c r="F33" i="18"/>
  <c r="E33" i="18"/>
  <c r="D33" i="18"/>
  <c r="C33" i="18"/>
  <c r="B33" i="18"/>
  <c r="G32" i="18"/>
  <c r="D32" i="18" s="1"/>
  <c r="F32" i="18"/>
  <c r="H32" i="18" s="1"/>
  <c r="E32" i="18"/>
  <c r="C32" i="18"/>
  <c r="B32" i="18"/>
  <c r="A32" i="18"/>
  <c r="G31" i="18"/>
  <c r="D31" i="18" s="1"/>
  <c r="F31" i="18"/>
  <c r="E31" i="18"/>
  <c r="G30" i="18"/>
  <c r="F30" i="18"/>
  <c r="H30" i="18" s="1"/>
  <c r="E30" i="18"/>
  <c r="D30" i="18"/>
  <c r="H29" i="18"/>
  <c r="G29" i="18"/>
  <c r="D29" i="18" s="1"/>
  <c r="F29" i="18"/>
  <c r="E29" i="18"/>
  <c r="C29" i="18"/>
  <c r="B29" i="18"/>
  <c r="A29" i="18"/>
  <c r="G28" i="18"/>
  <c r="E28" i="18" s="1"/>
  <c r="F28" i="18"/>
  <c r="C28" i="18"/>
  <c r="G27" i="18"/>
  <c r="F27" i="18"/>
  <c r="H27" i="18" s="1"/>
  <c r="E27" i="18"/>
  <c r="D27" i="18"/>
  <c r="C27" i="18"/>
  <c r="B27" i="18"/>
  <c r="A27" i="18"/>
  <c r="G26" i="18"/>
  <c r="D26" i="18" s="1"/>
  <c r="F26" i="18"/>
  <c r="G25" i="18"/>
  <c r="F25" i="18"/>
  <c r="H25" i="18" s="1"/>
  <c r="E25" i="18"/>
  <c r="D25" i="18"/>
  <c r="C25" i="18"/>
  <c r="B25" i="18"/>
  <c r="A25" i="18"/>
  <c r="G24" i="18"/>
  <c r="F24" i="18"/>
  <c r="H24" i="18" s="1"/>
  <c r="E24" i="18"/>
  <c r="D24" i="18"/>
  <c r="C24" i="18"/>
  <c r="B24" i="18"/>
  <c r="A24" i="18"/>
  <c r="G23" i="18"/>
  <c r="D23" i="18" s="1"/>
  <c r="F23" i="18"/>
  <c r="E23" i="18"/>
  <c r="C23" i="18"/>
  <c r="G22" i="18"/>
  <c r="F22" i="18"/>
  <c r="H22" i="18" s="1"/>
  <c r="E22" i="18"/>
  <c r="D22" i="18"/>
  <c r="C22" i="18"/>
  <c r="B22" i="18"/>
  <c r="A22" i="18"/>
  <c r="G21" i="18"/>
  <c r="D21" i="18" s="1"/>
  <c r="F21" i="18"/>
  <c r="G20" i="18"/>
  <c r="D20" i="18" s="1"/>
  <c r="F20" i="18"/>
  <c r="A20" i="18" s="1"/>
  <c r="E20" i="18"/>
  <c r="C20" i="18"/>
  <c r="B20" i="18"/>
  <c r="G19" i="18"/>
  <c r="F19" i="18"/>
  <c r="H19" i="18" s="1"/>
  <c r="E19" i="18"/>
  <c r="D19" i="18"/>
  <c r="C19" i="18"/>
  <c r="B19" i="18"/>
  <c r="A19" i="18"/>
  <c r="G18" i="18"/>
  <c r="F18" i="18"/>
  <c r="E18" i="18"/>
  <c r="D18" i="18"/>
  <c r="G17" i="18"/>
  <c r="D17" i="18" s="1"/>
  <c r="F17" i="18"/>
  <c r="H17" i="18" s="1"/>
  <c r="E17" i="18"/>
  <c r="C17" i="18"/>
  <c r="B17" i="18"/>
  <c r="A17" i="18"/>
  <c r="G16" i="18"/>
  <c r="H16" i="18" s="1"/>
  <c r="F16" i="18"/>
  <c r="C16" i="18"/>
  <c r="A16" i="18"/>
  <c r="G15" i="18"/>
  <c r="D15" i="18" s="1"/>
  <c r="F15" i="18"/>
  <c r="C15" i="18"/>
  <c r="J11" i="18"/>
  <c r="D14" i="18"/>
  <c r="C14" i="18"/>
  <c r="E14" i="18"/>
  <c r="B14" i="18"/>
  <c r="A14" i="18"/>
  <c r="H14" i="18"/>
  <c r="G14" i="18"/>
  <c r="F14" i="18"/>
  <c r="H12" i="18"/>
  <c r="G11" i="18"/>
  <c r="F11" i="18"/>
  <c r="H10" i="18"/>
  <c r="D6" i="18"/>
  <c r="B41" i="18" l="1"/>
  <c r="A41" i="18"/>
  <c r="B49" i="18"/>
  <c r="C49" i="18"/>
  <c r="A49" i="18"/>
  <c r="H28" i="18"/>
  <c r="H39" i="18"/>
  <c r="E39" i="18"/>
  <c r="C39" i="18"/>
  <c r="B39" i="18"/>
  <c r="A39" i="18"/>
  <c r="H64" i="18"/>
  <c r="H90" i="18"/>
  <c r="C90" i="18"/>
  <c r="B90" i="18"/>
  <c r="A90" i="18"/>
  <c r="D118" i="18"/>
  <c r="B118" i="18"/>
  <c r="E118" i="18"/>
  <c r="A118" i="18"/>
  <c r="H41" i="18"/>
  <c r="C134" i="18"/>
  <c r="A134" i="18"/>
  <c r="H54" i="18"/>
  <c r="C54" i="18"/>
  <c r="B54" i="18"/>
  <c r="A54" i="18"/>
  <c r="E80" i="18"/>
  <c r="B80" i="18"/>
  <c r="A80" i="18"/>
  <c r="C80" i="18"/>
  <c r="B88" i="18"/>
  <c r="E88" i="18"/>
  <c r="D88" i="18"/>
  <c r="A88" i="18"/>
  <c r="B95" i="18"/>
  <c r="A95" i="18"/>
  <c r="B103" i="18"/>
  <c r="A103" i="18"/>
  <c r="C103" i="18"/>
  <c r="D125" i="18"/>
  <c r="B125" i="18"/>
  <c r="A125" i="18"/>
  <c r="E125" i="18"/>
  <c r="H132" i="18"/>
  <c r="B132" i="18"/>
  <c r="A132" i="18"/>
  <c r="C132" i="18"/>
  <c r="H93" i="18"/>
  <c r="E93" i="18"/>
  <c r="B93" i="18"/>
  <c r="A93" i="18"/>
  <c r="C93" i="18"/>
  <c r="H105" i="18"/>
  <c r="A105" i="18"/>
  <c r="H125" i="18"/>
  <c r="H134" i="18"/>
  <c r="H20" i="18"/>
  <c r="B59" i="18"/>
  <c r="A59" i="18"/>
  <c r="H80" i="18"/>
  <c r="H95" i="18"/>
  <c r="B46" i="18"/>
  <c r="A46" i="18"/>
  <c r="H69" i="18"/>
  <c r="A69" i="18"/>
  <c r="B15" i="18"/>
  <c r="B87" i="18"/>
  <c r="A124" i="18"/>
  <c r="H46" i="18"/>
  <c r="E98" i="18"/>
  <c r="B98" i="18"/>
  <c r="A98" i="18"/>
  <c r="C98" i="18"/>
  <c r="D106" i="18"/>
  <c r="E106" i="18"/>
  <c r="B106" i="18"/>
  <c r="A106" i="18"/>
  <c r="D28" i="18"/>
  <c r="H36" i="18"/>
  <c r="C36" i="18"/>
  <c r="B36" i="18"/>
  <c r="A36" i="18"/>
  <c r="B51" i="18"/>
  <c r="B79" i="18"/>
  <c r="D87" i="18"/>
  <c r="B100" i="18"/>
  <c r="A100" i="18"/>
  <c r="H106" i="18"/>
  <c r="C115" i="18"/>
  <c r="A115" i="18"/>
  <c r="B115" i="18"/>
  <c r="H117" i="18"/>
  <c r="A117" i="18"/>
  <c r="C122" i="18"/>
  <c r="A122" i="18"/>
  <c r="C124" i="18"/>
  <c r="E15" i="18"/>
  <c r="E26" i="18"/>
  <c r="A26" i="18"/>
  <c r="C26" i="18"/>
  <c r="B26" i="18"/>
  <c r="C41" i="18"/>
  <c r="A43" i="18"/>
  <c r="E62" i="18"/>
  <c r="B62" i="18"/>
  <c r="C62" i="18"/>
  <c r="A62" i="18"/>
  <c r="E64" i="18"/>
  <c r="D70" i="18"/>
  <c r="E70" i="18"/>
  <c r="B70" i="18"/>
  <c r="A70" i="18"/>
  <c r="B77" i="18"/>
  <c r="A77" i="18"/>
  <c r="C79" i="18"/>
  <c r="B85" i="18"/>
  <c r="A85" i="18"/>
  <c r="C85" i="18"/>
  <c r="A92" i="18"/>
  <c r="H98" i="18"/>
  <c r="D113" i="18"/>
  <c r="B113" i="18"/>
  <c r="A113" i="18"/>
  <c r="E113" i="18"/>
  <c r="H120" i="18"/>
  <c r="B120" i="18"/>
  <c r="A120" i="18"/>
  <c r="C120" i="18"/>
  <c r="H26" i="18"/>
  <c r="H51" i="18"/>
  <c r="A51" i="18"/>
  <c r="C107" i="18"/>
  <c r="H107" i="18"/>
  <c r="H18" i="18"/>
  <c r="C18" i="18"/>
  <c r="B18" i="18"/>
  <c r="A18" i="18"/>
  <c r="H49" i="18"/>
  <c r="H118" i="18"/>
  <c r="C127" i="18"/>
  <c r="A127" i="18"/>
  <c r="B127" i="18"/>
  <c r="H129" i="18"/>
  <c r="A129" i="18"/>
  <c r="E16" i="18"/>
  <c r="D16" i="18"/>
  <c r="B16" i="18"/>
  <c r="B82" i="18"/>
  <c r="A82" i="18"/>
  <c r="H88" i="18"/>
  <c r="C110" i="18"/>
  <c r="A110" i="18"/>
  <c r="B23" i="18"/>
  <c r="A23" i="18"/>
  <c r="B31" i="18"/>
  <c r="A31" i="18"/>
  <c r="C31" i="18"/>
  <c r="E44" i="18"/>
  <c r="B44" i="18"/>
  <c r="A44" i="18"/>
  <c r="C44" i="18"/>
  <c r="A52" i="18"/>
  <c r="E52" i="18"/>
  <c r="D52" i="18"/>
  <c r="B52" i="18"/>
  <c r="A67" i="18"/>
  <c r="C67" i="18"/>
  <c r="B67" i="18"/>
  <c r="H103" i="18"/>
  <c r="H108" i="18"/>
  <c r="B108" i="18"/>
  <c r="A108" i="18"/>
  <c r="C108" i="18"/>
  <c r="H21" i="18"/>
  <c r="E21" i="18"/>
  <c r="C21" i="18"/>
  <c r="B21" i="18"/>
  <c r="A21" i="18"/>
  <c r="H33" i="18"/>
  <c r="A33" i="18"/>
  <c r="H57" i="18"/>
  <c r="E57" i="18"/>
  <c r="C57" i="18"/>
  <c r="B57" i="18"/>
  <c r="A57" i="18"/>
  <c r="H82" i="18"/>
  <c r="H101" i="18"/>
  <c r="H110" i="18"/>
  <c r="C119" i="18"/>
  <c r="H119" i="18"/>
  <c r="D130" i="18"/>
  <c r="B130" i="18"/>
  <c r="A130" i="18"/>
  <c r="E130" i="18"/>
  <c r="H23" i="18"/>
  <c r="H31" i="18"/>
  <c r="H44" i="18"/>
  <c r="H59" i="18"/>
  <c r="H67" i="18"/>
  <c r="H72" i="18"/>
  <c r="C72" i="18"/>
  <c r="A72" i="18"/>
  <c r="B72" i="18"/>
  <c r="A79" i="18"/>
  <c r="B124" i="18"/>
  <c r="A30" i="18"/>
  <c r="B30" i="18"/>
  <c r="H15" i="18"/>
  <c r="A15" i="18"/>
  <c r="B28" i="18"/>
  <c r="A28" i="18"/>
  <c r="C30" i="18"/>
  <c r="D34" i="18"/>
  <c r="E34" i="18"/>
  <c r="B34" i="18"/>
  <c r="E41" i="18"/>
  <c r="B43" i="18"/>
  <c r="E49" i="18"/>
  <c r="B64" i="18"/>
  <c r="A64" i="18"/>
  <c r="H70" i="18"/>
  <c r="H75" i="18"/>
  <c r="E75" i="18"/>
  <c r="C75" i="18"/>
  <c r="B75" i="18"/>
  <c r="A75" i="18"/>
  <c r="H87" i="18"/>
  <c r="A87" i="18"/>
  <c r="B92" i="18"/>
  <c r="H94" i="18"/>
  <c r="H100" i="18"/>
  <c r="B107" i="18"/>
  <c r="H113" i="18"/>
  <c r="H115" i="18"/>
  <c r="H122" i="18"/>
  <c r="E124" i="18"/>
  <c r="C129" i="18"/>
  <c r="C131" i="18"/>
  <c r="H131" i="18"/>
  <c r="H116" i="18"/>
  <c r="H128" i="18"/>
  <c r="Q92" i="2"/>
  <c r="Q93" i="2"/>
  <c r="Q94" i="2"/>
  <c r="P92" i="2"/>
  <c r="P93" i="2"/>
  <c r="P94" i="2"/>
  <c r="O93" i="2"/>
  <c r="D7" i="12"/>
  <c r="O92" i="2"/>
  <c r="H93" i="2"/>
  <c r="H94" i="2"/>
  <c r="H92" i="2"/>
  <c r="G42" i="7"/>
  <c r="H42" i="7"/>
  <c r="F42" i="7"/>
  <c r="I36" i="7" l="1"/>
  <c r="I42" i="7" s="1"/>
  <c r="E16" i="12"/>
  <c r="E17" i="12" s="1"/>
  <c r="D15" i="12" s="1"/>
  <c r="E8" i="12"/>
  <c r="O125" i="2" l="1"/>
  <c r="O124" i="2"/>
  <c r="O123" i="2"/>
  <c r="O122" i="2"/>
  <c r="O121" i="2"/>
  <c r="O120" i="2"/>
  <c r="O119" i="2"/>
  <c r="O118" i="2"/>
  <c r="O117" i="2"/>
  <c r="O116" i="2"/>
  <c r="O115" i="2"/>
  <c r="O111" i="2"/>
  <c r="O112" i="2"/>
  <c r="O113" i="2"/>
  <c r="O110" i="2"/>
  <c r="O107" i="2"/>
  <c r="O108" i="2"/>
  <c r="O109" i="2"/>
  <c r="O106" i="2"/>
  <c r="O103" i="2"/>
  <c r="O104" i="2"/>
  <c r="O105" i="2"/>
  <c r="O102" i="2"/>
  <c r="P8" i="2" l="1"/>
  <c r="Q8" i="2"/>
  <c r="P9" i="2"/>
  <c r="Q9" i="2"/>
  <c r="P10" i="2"/>
  <c r="Q10" i="2"/>
  <c r="P11" i="2"/>
  <c r="Q11" i="2"/>
  <c r="P12" i="2"/>
  <c r="Q12" i="2"/>
  <c r="P13" i="2"/>
  <c r="Q13" i="2"/>
  <c r="P14" i="2"/>
  <c r="Q14" i="2"/>
  <c r="P15" i="2"/>
  <c r="Q15" i="2"/>
  <c r="P16" i="2"/>
  <c r="Q16" i="2"/>
  <c r="P17" i="2"/>
  <c r="Q17" i="2"/>
  <c r="P18" i="2"/>
  <c r="Q18" i="2"/>
  <c r="P19" i="2"/>
  <c r="Q19" i="2"/>
  <c r="P20" i="2"/>
  <c r="Q20" i="2"/>
  <c r="P21" i="2"/>
  <c r="Q21" i="2"/>
  <c r="P22" i="2"/>
  <c r="Q22" i="2"/>
  <c r="P23" i="2"/>
  <c r="Q23" i="2"/>
  <c r="P24" i="2"/>
  <c r="Q24" i="2"/>
  <c r="P25" i="2"/>
  <c r="Q25" i="2"/>
  <c r="P26" i="2"/>
  <c r="Q26" i="2"/>
  <c r="P27" i="2"/>
  <c r="Q27" i="2"/>
  <c r="P28" i="2"/>
  <c r="Q28" i="2"/>
  <c r="P29" i="2"/>
  <c r="Q29" i="2"/>
  <c r="P30" i="2"/>
  <c r="Q30" i="2"/>
  <c r="P31" i="2"/>
  <c r="Q31" i="2"/>
  <c r="P32" i="2"/>
  <c r="Q32" i="2"/>
  <c r="P33" i="2"/>
  <c r="Q33" i="2"/>
  <c r="P34" i="2"/>
  <c r="Q34" i="2"/>
  <c r="P35" i="2"/>
  <c r="Q35" i="2"/>
  <c r="P36" i="2"/>
  <c r="Q36" i="2"/>
  <c r="P37" i="2"/>
  <c r="Q37" i="2"/>
  <c r="P38" i="2"/>
  <c r="Q38" i="2"/>
  <c r="P39" i="2"/>
  <c r="Q39" i="2"/>
  <c r="P40" i="2"/>
  <c r="Q40" i="2"/>
  <c r="P41" i="2"/>
  <c r="Q41" i="2"/>
  <c r="P42" i="2"/>
  <c r="Q42" i="2"/>
  <c r="P43" i="2"/>
  <c r="Q43" i="2"/>
  <c r="P44" i="2"/>
  <c r="Q44" i="2"/>
  <c r="P45" i="2"/>
  <c r="Q45" i="2"/>
  <c r="P46" i="2"/>
  <c r="Q46" i="2"/>
  <c r="P47" i="2"/>
  <c r="Q47" i="2"/>
  <c r="P48" i="2"/>
  <c r="Q48" i="2"/>
  <c r="P49" i="2"/>
  <c r="Q49" i="2"/>
  <c r="P50" i="2"/>
  <c r="Q50" i="2"/>
  <c r="P51" i="2"/>
  <c r="Q51" i="2"/>
  <c r="P52" i="2"/>
  <c r="Q52" i="2"/>
  <c r="P53" i="2"/>
  <c r="Q53" i="2"/>
  <c r="P54" i="2"/>
  <c r="Q54" i="2"/>
  <c r="P55" i="2"/>
  <c r="Q55" i="2"/>
  <c r="P56" i="2"/>
  <c r="Q56" i="2"/>
  <c r="P57" i="2"/>
  <c r="Q57" i="2"/>
  <c r="P58" i="2"/>
  <c r="Q58" i="2"/>
  <c r="P59" i="2"/>
  <c r="Q59" i="2"/>
  <c r="P60" i="2"/>
  <c r="Q60" i="2"/>
  <c r="P61" i="2"/>
  <c r="Q61" i="2"/>
  <c r="P62" i="2"/>
  <c r="Q62" i="2"/>
  <c r="P63" i="2"/>
  <c r="Q63" i="2"/>
  <c r="P64" i="2"/>
  <c r="Q64" i="2"/>
  <c r="P65" i="2"/>
  <c r="Q65" i="2"/>
  <c r="P66" i="2"/>
  <c r="Q66" i="2"/>
  <c r="P67" i="2"/>
  <c r="Q67" i="2"/>
  <c r="P68" i="2"/>
  <c r="Q68" i="2"/>
  <c r="P69" i="2"/>
  <c r="Q69" i="2"/>
  <c r="P70" i="2"/>
  <c r="Q70" i="2"/>
  <c r="P71" i="2"/>
  <c r="Q71" i="2"/>
  <c r="P72" i="2"/>
  <c r="Q72" i="2"/>
  <c r="P73" i="2"/>
  <c r="Q73" i="2"/>
  <c r="P74" i="2"/>
  <c r="Q74" i="2"/>
  <c r="P75" i="2"/>
  <c r="Q75" i="2"/>
  <c r="P76" i="2"/>
  <c r="Q76" i="2"/>
  <c r="P77" i="2"/>
  <c r="Q77" i="2"/>
  <c r="P78" i="2"/>
  <c r="Q78" i="2"/>
  <c r="P79" i="2"/>
  <c r="Q79" i="2"/>
  <c r="P80" i="2"/>
  <c r="Q80" i="2"/>
  <c r="P81" i="2"/>
  <c r="Q81" i="2"/>
  <c r="P82" i="2"/>
  <c r="Q82" i="2"/>
  <c r="P83" i="2"/>
  <c r="Q83" i="2"/>
  <c r="P84" i="2"/>
  <c r="Q84" i="2"/>
  <c r="P85" i="2"/>
  <c r="Q85" i="2"/>
  <c r="P86" i="2"/>
  <c r="Q86" i="2"/>
  <c r="P87" i="2"/>
  <c r="Q87" i="2"/>
  <c r="P88" i="2"/>
  <c r="Q88" i="2"/>
  <c r="P89" i="2"/>
  <c r="Q89" i="2"/>
  <c r="P90" i="2"/>
  <c r="Q90" i="2"/>
  <c r="P91" i="2"/>
  <c r="Q91" i="2"/>
  <c r="P95" i="2"/>
  <c r="Q95" i="2"/>
  <c r="P96" i="2"/>
  <c r="Q96" i="2"/>
  <c r="P97" i="2"/>
  <c r="Q97" i="2"/>
  <c r="P98" i="2"/>
  <c r="Q98" i="2"/>
  <c r="P99" i="2"/>
  <c r="Q99" i="2"/>
  <c r="P100" i="2"/>
  <c r="Q100" i="2"/>
  <c r="P101" i="2"/>
  <c r="Q101" i="2"/>
  <c r="P102" i="2"/>
  <c r="Q102" i="2"/>
  <c r="P103" i="2"/>
  <c r="Q103" i="2"/>
  <c r="P104" i="2"/>
  <c r="Q104" i="2"/>
  <c r="P105" i="2"/>
  <c r="Q105" i="2"/>
  <c r="P106" i="2"/>
  <c r="Q106" i="2"/>
  <c r="P107" i="2"/>
  <c r="Q107" i="2"/>
  <c r="P108" i="2"/>
  <c r="Q108" i="2"/>
  <c r="P109" i="2"/>
  <c r="Q109" i="2"/>
  <c r="P110" i="2"/>
  <c r="Q110" i="2"/>
  <c r="P111" i="2"/>
  <c r="Q111" i="2"/>
  <c r="P112" i="2"/>
  <c r="Q112" i="2"/>
  <c r="P113" i="2"/>
  <c r="Q113" i="2"/>
  <c r="P114" i="2"/>
  <c r="Q114" i="2"/>
  <c r="P115" i="2"/>
  <c r="Q115" i="2"/>
  <c r="P116" i="2"/>
  <c r="Q116" i="2"/>
  <c r="P117" i="2"/>
  <c r="Q117" i="2"/>
  <c r="P118" i="2"/>
  <c r="Q118" i="2"/>
  <c r="P119" i="2"/>
  <c r="Q119" i="2"/>
  <c r="P120" i="2"/>
  <c r="Q120" i="2"/>
  <c r="P121" i="2"/>
  <c r="Q121" i="2"/>
  <c r="P122" i="2"/>
  <c r="Q122" i="2"/>
  <c r="P123" i="2"/>
  <c r="Q123" i="2"/>
  <c r="P124" i="2"/>
  <c r="Q124" i="2"/>
  <c r="P125" i="2"/>
  <c r="Q125" i="2"/>
  <c r="P126" i="2"/>
  <c r="Q126" i="2"/>
  <c r="P127" i="2"/>
  <c r="Q127" i="2"/>
  <c r="P128" i="2"/>
  <c r="Q128" i="2"/>
  <c r="Q7" i="2"/>
  <c r="P7" i="2"/>
  <c r="H127" i="2"/>
  <c r="H126" i="2"/>
  <c r="O90" i="2"/>
  <c r="O80" i="2"/>
  <c r="O76" i="2"/>
  <c r="O114" i="2" s="1"/>
  <c r="O128" i="2" s="1"/>
  <c r="H2" i="5"/>
  <c r="G2" i="5"/>
  <c r="H128" i="2"/>
  <c r="H125" i="2"/>
  <c r="H124" i="2"/>
  <c r="H123" i="2"/>
  <c r="H122" i="2"/>
  <c r="H121" i="2"/>
  <c r="H120" i="2"/>
  <c r="H119" i="2"/>
  <c r="H118" i="2"/>
  <c r="H117" i="2"/>
  <c r="H116" i="2"/>
  <c r="H115" i="2"/>
  <c r="H114" i="2"/>
  <c r="H113" i="2"/>
  <c r="H112" i="2"/>
  <c r="H111" i="2"/>
  <c r="H110" i="2"/>
  <c r="H109" i="2"/>
  <c r="H108" i="2"/>
  <c r="H107" i="2"/>
  <c r="H106" i="2"/>
  <c r="H105" i="2"/>
  <c r="H104" i="2"/>
  <c r="H103" i="2"/>
  <c r="H102" i="2"/>
  <c r="H101" i="2"/>
  <c r="H100" i="2"/>
  <c r="H99" i="2"/>
  <c r="H98" i="2"/>
  <c r="H97" i="2"/>
  <c r="H96" i="2"/>
  <c r="H95" i="2"/>
  <c r="H91" i="2"/>
  <c r="H90" i="2"/>
  <c r="H89" i="2"/>
  <c r="H88" i="2"/>
  <c r="H87" i="2"/>
  <c r="H86" i="2"/>
  <c r="H85" i="2"/>
  <c r="H84" i="2"/>
  <c r="H83" i="2"/>
  <c r="H82" i="2"/>
  <c r="H81" i="2"/>
  <c r="H80" i="2"/>
  <c r="H79" i="2"/>
  <c r="H78" i="2"/>
  <c r="H77" i="2"/>
  <c r="H76" i="2"/>
  <c r="H75" i="2"/>
  <c r="H74" i="2"/>
  <c r="H73" i="2"/>
  <c r="H72" i="2"/>
  <c r="H71" i="2"/>
  <c r="H70" i="2"/>
  <c r="H69" i="2"/>
  <c r="H68" i="2"/>
  <c r="H67" i="2"/>
  <c r="H66" i="2"/>
  <c r="H65" i="2"/>
  <c r="H64" i="2"/>
  <c r="H63" i="2"/>
  <c r="H62" i="2"/>
  <c r="H61" i="2"/>
  <c r="H60" i="2"/>
  <c r="H59" i="2"/>
  <c r="H58" i="2"/>
  <c r="H57" i="2"/>
  <c r="H56" i="2"/>
  <c r="H55" i="2"/>
  <c r="H54" i="2"/>
  <c r="H53" i="2"/>
  <c r="H52" i="2"/>
  <c r="H51" i="2"/>
  <c r="H50" i="2"/>
  <c r="H49" i="2"/>
  <c r="H48" i="2"/>
  <c r="H47" i="2"/>
  <c r="H46" i="2"/>
  <c r="H45" i="2"/>
  <c r="H44" i="2"/>
  <c r="H43" i="2"/>
  <c r="H42" i="2"/>
  <c r="H41" i="2"/>
  <c r="H40" i="2"/>
  <c r="H39" i="2"/>
  <c r="H38" i="2"/>
  <c r="H37" i="2"/>
  <c r="H36" i="2"/>
  <c r="H35" i="2"/>
  <c r="H34" i="2"/>
  <c r="H33" i="2"/>
  <c r="H32" i="2"/>
  <c r="H31" i="2"/>
  <c r="H30" i="2"/>
  <c r="H29" i="2"/>
  <c r="H28" i="2"/>
  <c r="H27" i="2"/>
  <c r="H26" i="2"/>
  <c r="H25" i="2"/>
  <c r="H24" i="2"/>
  <c r="H23" i="2"/>
  <c r="H22" i="2"/>
  <c r="H21" i="2"/>
  <c r="H20" i="2"/>
  <c r="H19" i="2"/>
  <c r="H18" i="2"/>
  <c r="H17" i="2"/>
  <c r="H16" i="2"/>
  <c r="H15" i="2"/>
  <c r="H14" i="2"/>
  <c r="H13" i="2"/>
  <c r="H12" i="2"/>
  <c r="H11" i="2"/>
  <c r="H10" i="2"/>
  <c r="H9" i="2"/>
  <c r="H8" i="2"/>
  <c r="H7" i="2"/>
  <c r="N5" i="2"/>
  <c r="O126" i="2" l="1"/>
  <c r="O127" i="2" s="1"/>
  <c r="O5" i="2" l="1"/>
</calcChain>
</file>

<file path=xl/sharedStrings.xml><?xml version="1.0" encoding="utf-8"?>
<sst xmlns="http://schemas.openxmlformats.org/spreadsheetml/2006/main" count="1225" uniqueCount="574">
  <si>
    <t xml:space="preserve">Đơn vị: </t>
  </si>
  <si>
    <t>Địa chỉ:</t>
  </si>
  <si>
    <t>MST:</t>
  </si>
  <si>
    <t>DIỄN GIẢI</t>
  </si>
  <si>
    <t>5112</t>
  </si>
  <si>
    <t>Tổng cộng:</t>
  </si>
  <si>
    <t>NGÀY
GHI SỔ</t>
  </si>
  <si>
    <t>SỐ PHIẾU THU/CHI</t>
  </si>
  <si>
    <t>SỐ PHIẾU
NHẬP/ XUẤT</t>
  </si>
  <si>
    <t>SỐ PHIẾU 
KẾ TOÁN</t>
  </si>
  <si>
    <t>SỐ HĐ VÀ CÁC CHỨNG TỪ KHÁC</t>
  </si>
  <si>
    <t>NGÀY 
CHỨNG TỪ</t>
  </si>
  <si>
    <t>ĐỊA CHỊ/
BỘ PHẬN</t>
  </si>
  <si>
    <t>TKGHINO</t>
  </si>
  <si>
    <t>TKGHICO</t>
  </si>
  <si>
    <t>SỐ LUỢNG PHÁT SINH</t>
  </si>
  <si>
    <t>SỐ TIỀN PHÁT SINH</t>
  </si>
  <si>
    <t>1111</t>
  </si>
  <si>
    <t>1121</t>
  </si>
  <si>
    <t>Thuế GTGT được khấu trừ</t>
  </si>
  <si>
    <t>1331</t>
  </si>
  <si>
    <t>6428</t>
  </si>
  <si>
    <t>Thuế GTGT phải nộp</t>
  </si>
  <si>
    <t>3531</t>
  </si>
  <si>
    <t>6427</t>
  </si>
  <si>
    <t>211</t>
  </si>
  <si>
    <t>1332</t>
  </si>
  <si>
    <t>632</t>
  </si>
  <si>
    <t>6412</t>
  </si>
  <si>
    <t>6422</t>
  </si>
  <si>
    <t>6423</t>
  </si>
  <si>
    <t>2141</t>
  </si>
  <si>
    <t>3334</t>
  </si>
  <si>
    <t>411</t>
  </si>
  <si>
    <t>6425</t>
  </si>
  <si>
    <t>6411</t>
  </si>
  <si>
    <t>6421</t>
  </si>
  <si>
    <t>6414</t>
  </si>
  <si>
    <t>6424</t>
  </si>
  <si>
    <t>911</t>
  </si>
  <si>
    <t>Kết chuyển giá vốn hàng bán</t>
  </si>
  <si>
    <t>Kết chuyển chi phí bán hàng</t>
  </si>
  <si>
    <t>8211</t>
  </si>
  <si>
    <t>421</t>
  </si>
  <si>
    <t>ĐVT</t>
  </si>
  <si>
    <t>SỐ
 HIỆU TK</t>
  </si>
  <si>
    <t>TÊN TÀI KHOẢN</t>
  </si>
  <si>
    <t>LOẠI TK</t>
  </si>
  <si>
    <t>SLG TỒN ĐẦU KỲ</t>
  </si>
  <si>
    <t>SỐ DƯ ĐẦU KỲ</t>
  </si>
  <si>
    <t>N</t>
  </si>
  <si>
    <t>VND</t>
  </si>
  <si>
    <t>1122</t>
  </si>
  <si>
    <t>cái</t>
  </si>
  <si>
    <t>C</t>
  </si>
  <si>
    <t>Phải trả, phải nộp khác</t>
  </si>
  <si>
    <t>Quỹ khen thưởng</t>
  </si>
  <si>
    <t>3532</t>
  </si>
  <si>
    <t>Quỹ phúc lợi</t>
  </si>
  <si>
    <t>Nguồn vốn kinh doanh</t>
  </si>
  <si>
    <t>Giá vốn hàng bán</t>
  </si>
  <si>
    <t>6413</t>
  </si>
  <si>
    <t>6417</t>
  </si>
  <si>
    <t>6418</t>
  </si>
  <si>
    <t>Chi phí quản lý doanh nghiệp</t>
  </si>
  <si>
    <t>Xác định kết quả kinh doanh</t>
  </si>
  <si>
    <t xml:space="preserve">     </t>
  </si>
  <si>
    <t xml:space="preserve">                 </t>
  </si>
  <si>
    <r>
      <t xml:space="preserve">  Kế toán trưởng 
</t>
    </r>
    <r>
      <rPr>
        <b/>
        <i/>
        <sz val="10"/>
        <color theme="1"/>
        <rFont val="Times New Roman"/>
        <family val="1"/>
      </rPr>
      <t>(Ký, họ tên)</t>
    </r>
  </si>
  <si>
    <r>
      <t xml:space="preserve">Người lập 
</t>
    </r>
    <r>
      <rPr>
        <b/>
        <i/>
        <sz val="10"/>
        <color theme="1"/>
        <rFont val="Times New Roman"/>
        <family val="1"/>
      </rPr>
      <t>(Ký, họ tên)</t>
    </r>
  </si>
  <si>
    <t>Tỷ giá ngoại tệ :….............................</t>
  </si>
  <si>
    <r>
      <t xml:space="preserve"> Giám đốc
</t>
    </r>
    <r>
      <rPr>
        <b/>
        <i/>
        <sz val="10"/>
        <color theme="1"/>
        <rFont val="Times New Roman"/>
        <family val="1"/>
      </rPr>
      <t xml:space="preserve">(Ký, họ tên, đóng dấu)           </t>
    </r>
  </si>
  <si>
    <t>141</t>
  </si>
  <si>
    <t>NGHIỆP VỤ KINH TẾ PHÁT SINH THÁNG 03 NĂM 2023</t>
  </si>
  <si>
    <t>STT</t>
  </si>
  <si>
    <t>TÊN NHÂN VIÊN/CSKD</t>
  </si>
  <si>
    <t>KIỂM TRA TKNO</t>
  </si>
  <si>
    <t>KIỂM TRA TKCO</t>
  </si>
  <si>
    <t>PKT01</t>
  </si>
  <si>
    <t>BC01</t>
  </si>
  <si>
    <t xml:space="preserve">DNTN Thương Mại Thế Lâm </t>
  </si>
  <si>
    <t>32 Cách Mạng Tháng Tám, Q.10, Tp.HCM
MST: 0302579108
TK: 053.100.200.7658 tại VCB, CN Q.10</t>
  </si>
  <si>
    <t>DNTN Thương Mại Thế Lâm thanh toán nợ cũ</t>
  </si>
  <si>
    <t>13102</t>
  </si>
  <si>
    <t>PKT02</t>
  </si>
  <si>
    <t>BN01</t>
  </si>
  <si>
    <t>NH Vietcombank</t>
  </si>
  <si>
    <t>VCB_Số tài khoản 007100 205 8604</t>
  </si>
  <si>
    <t>Thanh toán lương cho CNV tháng 02/2023</t>
  </si>
  <si>
    <t>33411</t>
  </si>
  <si>
    <t>PT01</t>
  </si>
  <si>
    <t xml:space="preserve">Rút tiền gửi ngân hàng về nhập quỹ tiền mặt </t>
  </si>
  <si>
    <t>PKT03</t>
  </si>
  <si>
    <t>BN02, HDGTGT 1200</t>
  </si>
  <si>
    <t>Cty TNHH TM&amp;PTCN Quang Minh</t>
  </si>
  <si>
    <t>89 Tân Thành, P.15, Q.5, Tp.HCM
MST: 0301692964
TK: 2211 1000 1904 tại Sacombank, CN</t>
  </si>
  <si>
    <t>Thanh toán tiền mua máy photocopy Toshiba E Studio 233 ngày 01/03</t>
  </si>
  <si>
    <t>331103</t>
  </si>
  <si>
    <t>PC01</t>
  </si>
  <si>
    <t>Giấy đề nghị tạm ứng</t>
  </si>
  <si>
    <t>Nguyễn Hữu Nam</t>
  </si>
  <si>
    <t>Bộ phận kế toán</t>
  </si>
  <si>
    <t>Tạm ứng mua văn phòng phẩm dùng cho bộ phận bán hàng và bộ phận quản lý doanh nghiệp</t>
  </si>
  <si>
    <t>14101</t>
  </si>
  <si>
    <t>PKT04</t>
  </si>
  <si>
    <t>HĐ03</t>
  </si>
  <si>
    <t>Nguyễn Hữu Nam thanh toán tạm ứng</t>
  </si>
  <si>
    <t>PT02</t>
  </si>
  <si>
    <t>Nguyễn Hữu Nam nộp lại tiền tạm ứng thừa</t>
  </si>
  <si>
    <t>PKT05</t>
  </si>
  <si>
    <t>HD 04, BN04</t>
  </si>
  <si>
    <t>Ông, Bà Lâm Thanh Ngọc</t>
  </si>
  <si>
    <t>Thanh toán tiền tiền thuê nhà tháng 03/2023</t>
  </si>
  <si>
    <t>6277</t>
  </si>
  <si>
    <t>PKT06</t>
  </si>
  <si>
    <t>HDGTGT 632, BN05</t>
  </si>
  <si>
    <t>Cty TNHH TM-DV Vĩnh Tường</t>
  </si>
  <si>
    <t>34/28 Hồ Đắc Di, P. Tân Thanh, Q. Tân Phú, Tp.HCM
MST: 0301428712
TK: 1402151 6416 017 tại Techcombank, CN Tân Phú</t>
  </si>
  <si>
    <t xml:space="preserve">Thanh toán tiền mua vật liệu </t>
  </si>
  <si>
    <t>331104</t>
  </si>
  <si>
    <t>PC02</t>
  </si>
  <si>
    <t>HDGTGT 87, HDGTGT 94, HDGTGT 98</t>
  </si>
  <si>
    <t>DNTN Việt Hoa</t>
  </si>
  <si>
    <t>187 Phan Văn Trị, P11, Q. Bình Thạnh, TP.HCM
MST: 0304613840
TK: 205 100 000 7654 Tại Vietcombank Việt Nam</t>
  </si>
  <si>
    <t xml:space="preserve">Thanh toán tiền vận chuyển cho DNTN Việt Hoa </t>
  </si>
  <si>
    <t>331110</t>
  </si>
  <si>
    <t>PKT07</t>
  </si>
  <si>
    <t>BC02, BC03</t>
  </si>
  <si>
    <t>DNTN Thương Mại Tú Tú</t>
  </si>
  <si>
    <t>57 Nguyễn Thị Minh Khai, Q.1, TP.HCM
MST: 0300559014
TK: 007100 332 1122 tại VCB, CN Q.1</t>
  </si>
  <si>
    <t xml:space="preserve">DNTN Thương Mại Tú Tú thanh toán tiền hàng </t>
  </si>
  <si>
    <t>13101</t>
  </si>
  <si>
    <t>DNTN Thương Mại Thế Lâm</t>
  </si>
  <si>
    <t xml:space="preserve">DNTN Thương Mại Thế Lâm thanh toán tiền hàng </t>
  </si>
  <si>
    <t>PKT08</t>
  </si>
  <si>
    <t>BN07, HDGTGT 507447, HDGTGT 507448</t>
  </si>
  <si>
    <t xml:space="preserve">Cty Điện Lực Gia Định </t>
  </si>
  <si>
    <t>01 Phan Đăng Lưu, P.3, Q.Bình Thạnh
MST: 0300951119-004
TK: 007 8900 1233 007 tại Vietcombank, CN. Bình Thạnh</t>
  </si>
  <si>
    <t>Thanh toán tiền điện tháng 03/2023</t>
  </si>
  <si>
    <t xml:space="preserve">Thuế GTGT đầu vào được khấu trừ </t>
  </si>
  <si>
    <t>PKT09</t>
  </si>
  <si>
    <t>BN07, HDGTGT 830336, HDGTGT 830337</t>
  </si>
  <si>
    <t xml:space="preserve">Cty CP Cấp Nước Gia Định </t>
  </si>
  <si>
    <t>2Bis Nơ Trang Long, Q. Bình Thạnh
MST: 0304806225
TK: 1080 100 000 35712 tại Vietinbank, CN. Bình Thạnh</t>
  </si>
  <si>
    <t>Thanh toán tiền nước tháng 03/2023</t>
  </si>
  <si>
    <t>Thanh toán tiền nước tháng 03/2024</t>
  </si>
  <si>
    <t>Thanh toán tiền nước tháng 03/2025</t>
  </si>
  <si>
    <t>Thuế GTGT đầu vào được khấu trừ</t>
  </si>
  <si>
    <t>PKT10</t>
  </si>
  <si>
    <t>BN07, HDGTGT 8756, HDGTGT 0366, HDGTGT 0367</t>
  </si>
  <si>
    <t>Tập đoàn Bưu Chính Viễn Thông (VNPT)_HCM</t>
  </si>
  <si>
    <t>57 phố Huỳnh Thúc Kháng, P. Láng Hạ,Q. Đống Đa, Thành phố Hà Nội
MST: 0100684378
TK: 001 100 102 2222</t>
  </si>
  <si>
    <t>Thanh toán tiền internet và điện thoại tháng 03/2024</t>
  </si>
  <si>
    <t>PN01</t>
  </si>
  <si>
    <t>GTGT 13241</t>
  </si>
  <si>
    <t>Cty TNHH Phân Phối FPT</t>
  </si>
  <si>
    <t>63 Võ Văn Tần, P.6, Q.3, Tp.HCM
MST: 0302428756
TK: 110301 000884 tại Sacombank, CN Q.3</t>
  </si>
  <si>
    <t>Muua máy tính nhập kho</t>
  </si>
  <si>
    <t>153101</t>
  </si>
  <si>
    <t>331101</t>
  </si>
  <si>
    <t>Thuế GTGT đầu vào được khấu trừ của HĐ số 13241</t>
  </si>
  <si>
    <t>PX01</t>
  </si>
  <si>
    <t xml:space="preserve">Xuất kho máy tính để sử dụng cho các bộ phận </t>
  </si>
  <si>
    <t>24201</t>
  </si>
  <si>
    <t>PN02</t>
  </si>
  <si>
    <t>GTGT 6412, GTGT 87</t>
  </si>
  <si>
    <t>Cty CP Dệt May Gia Định</t>
  </si>
  <si>
    <t>189 Phan Văn Trị, P.11, Q. Bình Thạnh, Tp.HCM
MST: 0300744507
TK: 1020 100 000 91169 tại Vietinbank, CN Bình Thạnh</t>
  </si>
  <si>
    <t>Mua vải kaki polyester nhập kho</t>
  </si>
  <si>
    <t>152102</t>
  </si>
  <si>
    <t>331105</t>
  </si>
  <si>
    <t>Thuế GTGT đầu vào được khấu trừ của HĐ số 6412</t>
  </si>
  <si>
    <t>NH_DNTN Việt Hoa</t>
  </si>
  <si>
    <t>Chi phí vận chuyển hàng mua (vải kaki polyester)</t>
  </si>
  <si>
    <t>Thuế GTGT đầu vào được khấu trừ của HĐ số 87</t>
  </si>
  <si>
    <t>PN03</t>
  </si>
  <si>
    <t>GTGT 632</t>
  </si>
  <si>
    <t>Mua chỉ may công nghiệp nhập kho</t>
  </si>
  <si>
    <t>152201</t>
  </si>
  <si>
    <t>Mua keo áo nhập kho</t>
  </si>
  <si>
    <t>152202</t>
  </si>
  <si>
    <t>Mua nút áo nhập kho</t>
  </si>
  <si>
    <t>152203</t>
  </si>
  <si>
    <t>Mua nút quần nhập kho</t>
  </si>
  <si>
    <t>152204</t>
  </si>
  <si>
    <t>Thuế GTGT đầu vào được khấu trừ của HĐ số 632</t>
  </si>
  <si>
    <t>PX02</t>
  </si>
  <si>
    <t>Xuất kho vải kaki polyester cho PX2</t>
  </si>
  <si>
    <t>6212</t>
  </si>
  <si>
    <t>Xuất kho chỉ may công nghiệp cho PX2</t>
  </si>
  <si>
    <t>Xuất kho hộp nút quần cho PX2</t>
  </si>
  <si>
    <t>PN04</t>
  </si>
  <si>
    <t>GTGT 6424, GTGT 94</t>
  </si>
  <si>
    <t>Mua vải kate trắng nhập kho</t>
  </si>
  <si>
    <t>152101</t>
  </si>
  <si>
    <t>Thuế GTGT đầu vào được khấu trừ của HĐ số 6424</t>
  </si>
  <si>
    <t>Chi phí vận chuyển hàng mua (vải kate trắng)</t>
  </si>
  <si>
    <t>Thuế GTGT đầu vào được khấu trừ của HĐ số 94</t>
  </si>
  <si>
    <t>PN05</t>
  </si>
  <si>
    <t>Nhập kho Thành phẩm QTN</t>
  </si>
  <si>
    <t>155102</t>
  </si>
  <si>
    <t>1542</t>
  </si>
  <si>
    <t>PX03</t>
  </si>
  <si>
    <t>Xuất kho: Vải kate trắng cho PX1</t>
  </si>
  <si>
    <t>6211</t>
  </si>
  <si>
    <t>Xuất kho: Chỉ may công. nghiệp cho PX1</t>
  </si>
  <si>
    <t>Xuất kho: Keo đứng làm cổ áo cho PX1</t>
  </si>
  <si>
    <t>Xuất kho: Hộp nút áo cho PX1</t>
  </si>
  <si>
    <t>PN06</t>
  </si>
  <si>
    <t>Nhập kho Thành phẩm áo sơ mi (ASM)</t>
  </si>
  <si>
    <t>155101</t>
  </si>
  <si>
    <t>1541</t>
  </si>
  <si>
    <t>PKT12</t>
  </si>
  <si>
    <t>GTGT 1200</t>
  </si>
  <si>
    <t>Cty TNHH TM &amp; PTCN Quang Minh</t>
  </si>
  <si>
    <t xml:space="preserve">Mua máy photocopy Toshiba E Studio 233 </t>
  </si>
  <si>
    <t>211401</t>
  </si>
  <si>
    <t>Thuế GTGT đầu vào được khấu trừ của HĐ số 1200</t>
  </si>
  <si>
    <t>PKT13</t>
  </si>
  <si>
    <t>GTGT 512</t>
  </si>
  <si>
    <t>Công ty TNHH TM Cường Phương</t>
  </si>
  <si>
    <t>181/7 Đường 3/2, Q.10, Tp.HCM
MST: 0304061345
TK: 119202 445 96014 tại Techcombank, CN Q.10</t>
  </si>
  <si>
    <t>Mua hệ thống máy phát điện cho PX</t>
  </si>
  <si>
    <t>211202</t>
  </si>
  <si>
    <t>331102</t>
  </si>
  <si>
    <t>PKT15</t>
  </si>
  <si>
    <t>Lương phải trả CN sản xuất - PX1</t>
  </si>
  <si>
    <t>6221</t>
  </si>
  <si>
    <t>Lương phải trả CN sản xuất - PX2</t>
  </si>
  <si>
    <t>6222</t>
  </si>
  <si>
    <t>Lương phải trả bộ phận Quản lý phân xưởng</t>
  </si>
  <si>
    <t>6271</t>
  </si>
  <si>
    <t>Lương phải trả bộ phận Kinh doanh</t>
  </si>
  <si>
    <t>Lương phải trả bộ phận Quản lý doanh nghiệp</t>
  </si>
  <si>
    <t>PKT16</t>
  </si>
  <si>
    <t>Trích các khoản theo lương trừ vào lương của CNV</t>
  </si>
  <si>
    <t>33801</t>
  </si>
  <si>
    <t>Trích các khoản theo lương tính vào chi phí</t>
  </si>
  <si>
    <t>PX04</t>
  </si>
  <si>
    <t>Cty TNHH Ngọc Lan</t>
  </si>
  <si>
    <t>45 Bạch Đằng, P.12, Q. Bình Thạnh
MST: 0303573296
TK: 010.0112.437002 tại VCB, CN Bình Thạnh"</t>
  </si>
  <si>
    <t>Xuất kho bán hàng (áo sơ mi)</t>
  </si>
  <si>
    <t>Xuất kho bán hàng (quần tây nam)</t>
  </si>
  <si>
    <t>PKT18</t>
  </si>
  <si>
    <t>GTGT 104</t>
  </si>
  <si>
    <t>Doanh thu bán hàng</t>
  </si>
  <si>
    <t>13103</t>
  </si>
  <si>
    <t>Thuế GTGT phải nộp của HĐ số 104</t>
  </si>
  <si>
    <t>33311</t>
  </si>
  <si>
    <t>PX05</t>
  </si>
  <si>
    <t>PKT19</t>
  </si>
  <si>
    <t>GTGT 105, GTGT 98</t>
  </si>
  <si>
    <t>Thuế GTGT phải nộp của HĐ số 105</t>
  </si>
  <si>
    <t>Chi phí vận chuyển hàng bán</t>
  </si>
  <si>
    <t>Thuế GTGT đầu vào được khấu trừ của HĐ số 98</t>
  </si>
  <si>
    <t>PX06</t>
  </si>
  <si>
    <t>PT03</t>
  </si>
  <si>
    <t>GTGT 106</t>
  </si>
  <si>
    <t>PT04</t>
  </si>
  <si>
    <t>Thuế GTGT phải nộp của HĐ số 106</t>
  </si>
  <si>
    <t>PX07</t>
  </si>
  <si>
    <t>PKT20</t>
  </si>
  <si>
    <t>GTGT 107</t>
  </si>
  <si>
    <t>Thuế GTGT phải nộp của HĐ số 107</t>
  </si>
  <si>
    <t>PKT11</t>
  </si>
  <si>
    <t>Phân bổ chi phí trả trước_PX</t>
  </si>
  <si>
    <t>6273</t>
  </si>
  <si>
    <t>Phân bổ chi phí trả trước_Bán hàng</t>
  </si>
  <si>
    <t>Phân bổ chi phí trả trước_QLDN</t>
  </si>
  <si>
    <t>PKT14</t>
  </si>
  <si>
    <t>Trích khấu hao hệ thống máy may_PX</t>
  </si>
  <si>
    <t>6274</t>
  </si>
  <si>
    <t>Trích khấu hao máy phát điện_PX</t>
  </si>
  <si>
    <t>Trích khấu hao máy photo_Bán hàng</t>
  </si>
  <si>
    <t>Trích khấu hao máy photo_QLDN</t>
  </si>
  <si>
    <t>PKT17</t>
  </si>
  <si>
    <t>Kết chuyển chi phí NVL tính giá thành_PX1</t>
  </si>
  <si>
    <t>Kết chuyển chi phí NCTT tính giá thành_PX1</t>
  </si>
  <si>
    <t>Kết chuyển chi phí NVL tính giá thành_PX2</t>
  </si>
  <si>
    <t>Kết chuyển chi phí NCTT tính giá thành_PX2</t>
  </si>
  <si>
    <t>Kết chuyển chi phí SXC tính giá thành_PX1</t>
  </si>
  <si>
    <t>Kết chuyển chi phí SXC tính giá thành_PX2</t>
  </si>
  <si>
    <t>PKT21</t>
  </si>
  <si>
    <t>Kết chuyển doanh thu bán hàng (DT thuần)</t>
  </si>
  <si>
    <t>Kết chuyển chi phí quản lý doanh nghiệp</t>
  </si>
  <si>
    <t>4212</t>
  </si>
  <si>
    <t>BẢNG DANH MỤC TÀI KHOẢN</t>
  </si>
  <si>
    <t>111</t>
  </si>
  <si>
    <t>Tiền mặt</t>
  </si>
  <si>
    <t>Tiền Việt Nam</t>
  </si>
  <si>
    <t>112</t>
  </si>
  <si>
    <t>Tiền gửi ngân hàng VCB</t>
  </si>
  <si>
    <t>Ngoại tệ</t>
  </si>
  <si>
    <t>VCB_Số tài khoản 001100 502 8946</t>
  </si>
  <si>
    <t>131</t>
  </si>
  <si>
    <t>Phải thu của khách hàng</t>
  </si>
  <si>
    <t>Phải thu ngắn hạn_DNTN Thương Mại Tú Tú</t>
  </si>
  <si>
    <t>Phải thu ngắn hạn_DNTN Thương Mại Thế Lâm</t>
  </si>
  <si>
    <t>Phải thu ngắn hạn_Cty TNHH Ngọc Lan</t>
  </si>
  <si>
    <t>45 Bạch Đằng, P.12, Q. Bình Thạnh
MST: 0303573296
TK: 010.0112.437002 tại VCB, CN Bình Thạnh</t>
  </si>
  <si>
    <t>13104</t>
  </si>
  <si>
    <t>Khách lẻ</t>
  </si>
  <si>
    <t>133</t>
  </si>
  <si>
    <t>Thuế GTGT được khấu trừ HHDV</t>
  </si>
  <si>
    <t>Thuế GTGT được khấu trừ TSCĐ</t>
  </si>
  <si>
    <t>Tạm ứng</t>
  </si>
  <si>
    <t>Tạm ứng_Nguyễn Hữu Nam</t>
  </si>
  <si>
    <t>152</t>
  </si>
  <si>
    <t>Nguyên liệu, vật liệu</t>
  </si>
  <si>
    <t>Vải kate trắng khổ 1.2m</t>
  </si>
  <si>
    <t>m</t>
  </si>
  <si>
    <t>Vải kaki polyester khổ 1.4</t>
  </si>
  <si>
    <t>Chỉ may công nghiệp</t>
  </si>
  <si>
    <t>Cuộn</t>
  </si>
  <si>
    <t>Keo đứng làm đế cổ</t>
  </si>
  <si>
    <t>Nút áo sơ mi</t>
  </si>
  <si>
    <t>hộp</t>
  </si>
  <si>
    <t>153</t>
  </si>
  <si>
    <t>Công cụ, dụng cụ</t>
  </si>
  <si>
    <t>Máy tính bàn</t>
  </si>
  <si>
    <t>154</t>
  </si>
  <si>
    <t>Chi phí sản xuất kinh doanh, dở dang</t>
  </si>
  <si>
    <t>Chi phí sản xuất_PX1</t>
  </si>
  <si>
    <t>Chi phí sản xuất_PX2</t>
  </si>
  <si>
    <t>155</t>
  </si>
  <si>
    <t>Thành phẩm</t>
  </si>
  <si>
    <t>Áo sơ mi nam</t>
  </si>
  <si>
    <t>Quần tây nam</t>
  </si>
  <si>
    <t>Tài sản cố định hữu hình</t>
  </si>
  <si>
    <t>211201</t>
  </si>
  <si>
    <t>Hệ thống máy may công nghiệp</t>
  </si>
  <si>
    <t>Hệ thống máy phát điện</t>
  </si>
  <si>
    <t>Máy photocopy</t>
  </si>
  <si>
    <t>214</t>
  </si>
  <si>
    <t>Hao mòn tài sản cố định</t>
  </si>
  <si>
    <t>Hao mòn TSCĐ hữu hình</t>
  </si>
  <si>
    <t>242</t>
  </si>
  <si>
    <t>Chi phí trả trước dài hạn</t>
  </si>
  <si>
    <t>Chi phí trả trước_Máy tính</t>
  </si>
  <si>
    <t>244</t>
  </si>
  <si>
    <t>Cầm cố, ký quỹ, ký cược dài hạn</t>
  </si>
  <si>
    <t>24401</t>
  </si>
  <si>
    <t>Đặt cọc tiền thuê nhà ông/bà Lâm Thanh Ngọc</t>
  </si>
  <si>
    <t>331</t>
  </si>
  <si>
    <t>Phải trả cho người bán</t>
  </si>
  <si>
    <t>Phải trả người bán NH_Cty TNHH Phân Phối FPT</t>
  </si>
  <si>
    <t>Phải trả người bán NH_Cty TNHH TM Cường Phương</t>
  </si>
  <si>
    <t>Phải trả người bán NH_Cty TNHH TM&amp;PTCN Quang Minh</t>
  </si>
  <si>
    <t>Phải trả người bán NH_Cty TNHH TM-DV Vĩnh Tường</t>
  </si>
  <si>
    <t>Phải trả người bán NH_Cty CP Dệt May Gia Định</t>
  </si>
  <si>
    <t>331106</t>
  </si>
  <si>
    <t>Phải trả người bán NH_Cty Cấp Thoát Nước Gia Định</t>
  </si>
  <si>
    <t>331107</t>
  </si>
  <si>
    <t>Phải trả người bán NH_Cty Điện Lực Gia Định</t>
  </si>
  <si>
    <t>331108</t>
  </si>
  <si>
    <t>Phải trả người bán NH_Tập đoàn Bưu Chính Viễn Thông (VNPT)_HCM</t>
  </si>
  <si>
    <t>331109</t>
  </si>
  <si>
    <t>Phải trả người bán NH_Cty TNHH Thành Công</t>
  </si>
  <si>
    <t>189 Phan Văn Hân, P.17, Q. Bình Thạnh, Tp.HCM
MST: 0315268136
TK: 1093 6978 766015 tại Techcombank, CN Bình Thạnh</t>
  </si>
  <si>
    <t>Phải trả người bán NH_DNTN Việt Hoa</t>
  </si>
  <si>
    <t>333</t>
  </si>
  <si>
    <t>Thuế và các khoản phải nộp NN</t>
  </si>
  <si>
    <t>Thuế Thu nhập doanh nghiệp</t>
  </si>
  <si>
    <t>33382</t>
  </si>
  <si>
    <t>Các loại thuế khác (Lệ phí môn bài)</t>
  </si>
  <si>
    <t>334</t>
  </si>
  <si>
    <t>Phải trả người lao động</t>
  </si>
  <si>
    <t>Phải trả Công nhân viên_Lương</t>
  </si>
  <si>
    <t>33412</t>
  </si>
  <si>
    <t>Các khoản phải trả cho Công nhân viên</t>
  </si>
  <si>
    <t>338</t>
  </si>
  <si>
    <t>BHXH, BHYT, BHTN, KPCĐ</t>
  </si>
  <si>
    <t>33881</t>
  </si>
  <si>
    <t>Nợ phải trả khác không quá 1 năm</t>
  </si>
  <si>
    <t>353</t>
  </si>
  <si>
    <t>Quỹ khen thưởng, phúc lợi</t>
  </si>
  <si>
    <t>411101</t>
  </si>
  <si>
    <t>Lê Khánh Hưng góp vốn</t>
  </si>
  <si>
    <t>411102</t>
  </si>
  <si>
    <t>Nguyễn Thị Thanh Lan góp vốn</t>
  </si>
  <si>
    <t>411103</t>
  </si>
  <si>
    <t>Trần Thanh Tâm góp vốn</t>
  </si>
  <si>
    <t>Lợi nhuận chưa phân phối</t>
  </si>
  <si>
    <t>4211</t>
  </si>
  <si>
    <t>LN chưa phân phối năm trước</t>
  </si>
  <si>
    <t>LN chưa phân phối năm nay</t>
  </si>
  <si>
    <t>511</t>
  </si>
  <si>
    <t>Doanh thu bán hàng và dịch vụ</t>
  </si>
  <si>
    <t>Doanh thu bán các thành phẩm</t>
  </si>
  <si>
    <t>515</t>
  </si>
  <si>
    <t>Doanh thu hoạt động tài chính</t>
  </si>
  <si>
    <t>621</t>
  </si>
  <si>
    <t>Chi phí nguyên liệu, vật liệu</t>
  </si>
  <si>
    <t>Chi phí nguyên liệu, vật liệu_Phân xưởng 1</t>
  </si>
  <si>
    <t>Chi phí nguyên liệu, vật liệu_Phân xưởng 2</t>
  </si>
  <si>
    <t>622</t>
  </si>
  <si>
    <t>Chi phí nhân công trực tiếp</t>
  </si>
  <si>
    <t>Chi phí nhân công trực tiếp_PX1</t>
  </si>
  <si>
    <t>Chi phí nhân công trực tiếp_PX2</t>
  </si>
  <si>
    <t>627</t>
  </si>
  <si>
    <t>Chi phí sản xuất chung</t>
  </si>
  <si>
    <t>Chi phí nhân viên quản lý PX</t>
  </si>
  <si>
    <t>Chi phí dụng cụ sản xuất quản lý PX</t>
  </si>
  <si>
    <t>Chi phí khấu hao TSCĐ Phân xưởng</t>
  </si>
  <si>
    <t>Chi phí dịch vụ mua ngoài Phân xưởng</t>
  </si>
  <si>
    <t>6278</t>
  </si>
  <si>
    <t>Chi phí bằng tiền khác Phân xưởng</t>
  </si>
  <si>
    <t>641</t>
  </si>
  <si>
    <t>Chi phí bán hàng</t>
  </si>
  <si>
    <t>Chi phí nhân viên</t>
  </si>
  <si>
    <t>Chi phí vật liệu</t>
  </si>
  <si>
    <t>Chi phí đồ dùng</t>
  </si>
  <si>
    <t>Chi phí khấu hao TSCĐ</t>
  </si>
  <si>
    <t>Chi phí dịch vụ mua ngoài</t>
  </si>
  <si>
    <t>Chi phí bằng tiền khác</t>
  </si>
  <si>
    <t>642</t>
  </si>
  <si>
    <t>Chi phí nhân viên quản lý</t>
  </si>
  <si>
    <t>Chi phí vật liệu quản lý</t>
  </si>
  <si>
    <t>Chi phí đồ dùng văn phòng</t>
  </si>
  <si>
    <t>Thuế, phí và lệ phí</t>
  </si>
  <si>
    <t>711</t>
  </si>
  <si>
    <t>Thu nhập khác</t>
  </si>
  <si>
    <t>821</t>
  </si>
  <si>
    <t>Chi phí thuế thu nhập doanh nghiệp</t>
  </si>
  <si>
    <t>Chi phí thuế thu nhập DN hiện hành</t>
  </si>
  <si>
    <t>Chi phí thuế thu nhập DN hoãn lại</t>
  </si>
  <si>
    <t>Chi phí thuế TNDN</t>
  </si>
  <si>
    <t>Kết chuyển chi phí thuế TNDN</t>
  </si>
  <si>
    <t>8212</t>
  </si>
  <si>
    <t>Kết chuyển LÃI</t>
  </si>
  <si>
    <t>14102</t>
  </si>
  <si>
    <t>Tạm ứng_Nguyễn Minh Ngân</t>
  </si>
  <si>
    <t>Người ghi sổ</t>
  </si>
  <si>
    <t>Kế toán trưởng</t>
  </si>
  <si>
    <t>(Ký, họ tên)</t>
  </si>
  <si>
    <t>Yêu cầu 1: Hãy định khoản nghiệp vụ kinh tế trên? Cho biết bộ chứng từ gồm những gì? (3 điểm)</t>
  </si>
  <si>
    <t>Tên Công ty: Công ty Cổ phần A&amp;B</t>
  </si>
  <si>
    <t>Địa chỉ: 233A Phan Văn Trị, P.11, Q. Bình Thạnh, Tp.HCM</t>
  </si>
  <si>
    <t>Mã số thuế: 0304022862</t>
  </si>
  <si>
    <t>Người lập biểu: Họ và tên sinh viên</t>
  </si>
  <si>
    <t>THÔNG TIN CÔNG TY CỔ PHẦN A&amp;B</t>
  </si>
  <si>
    <t>Giám đốc Công ty: Lê Khánh Hưng</t>
  </si>
  <si>
    <t>Kế toán trưởng: Lê Thị Thơ</t>
  </si>
  <si>
    <t>Thủ quỹ: Bùi Thị Tâm</t>
  </si>
  <si>
    <t>Thủ kho: Trần Thị Trúc</t>
  </si>
  <si>
    <t>Tên vật tư, TP</t>
  </si>
  <si>
    <t>Mã hàng</t>
  </si>
  <si>
    <t>Số lượng</t>
  </si>
  <si>
    <t>Đơn giá</t>
  </si>
  <si>
    <t>Thành tiền</t>
  </si>
  <si>
    <t>CỘNG</t>
  </si>
  <si>
    <t>Người lập phiếu</t>
  </si>
  <si>
    <t>Thủ kho</t>
  </si>
  <si>
    <t xml:space="preserve">      (Ký, họ tên)</t>
  </si>
  <si>
    <t>[9]?</t>
  </si>
  <si>
    <t>[10]?</t>
  </si>
  <si>
    <t>[11]?</t>
  </si>
  <si>
    <t>[12]?</t>
  </si>
  <si>
    <t>Nút quần tây</t>
  </si>
  <si>
    <t>(Bộ chứng từ: Liệt kê Chứng từ gốc, chứng từ ghi sổ, sắp xếp bộ chứng từ)</t>
  </si>
  <si>
    <t>*Ghi nhận Giá vốn:</t>
  </si>
  <si>
    <t>Nợ TK 632</t>
  </si>
  <si>
    <t>*Ghi nhận doanh thu:</t>
  </si>
  <si>
    <t>Nợ TK 1111</t>
  </si>
  <si>
    <t xml:space="preserve">  Có TK 5112</t>
  </si>
  <si>
    <t xml:space="preserve">  Có TK 33311</t>
  </si>
  <si>
    <t xml:space="preserve">  Có TK 155102</t>
  </si>
  <si>
    <t>- Chứng từ gốc: Giấy đề nghị xuất kho, Lệnh xuất kho, Phiếu xuất kho 09.</t>
  </si>
  <si>
    <t>- Chứng từ ghi sổ: Phiếu xuất kho 09</t>
  </si>
  <si>
    <t>- Sắp xếp bộ chứng từ:  Phiếu xuất kho 09, Lệnh xuất kho, Giấy đề nghị xuất kho</t>
  </si>
  <si>
    <t>- Chứng từ gốc: hóa đơn GTGT 125, Phiếu thu 06</t>
  </si>
  <si>
    <t>- Chứng từ ghi sổ: Phiếu thu 06</t>
  </si>
  <si>
    <t>- Sắp xếp bộ chứng từ: Phiếu thu 06, hóa đơn GTGT 125</t>
  </si>
  <si>
    <r>
      <t>Yêu cầu 2:</t>
    </r>
    <r>
      <rPr>
        <b/>
        <sz val="7"/>
        <color rgb="FF000000"/>
        <rFont val="Times New Roman"/>
        <family val="1"/>
      </rPr>
      <t xml:space="preserve">  </t>
    </r>
    <r>
      <rPr>
        <b/>
        <sz val="13"/>
        <color rgb="FF000000"/>
        <rFont val="Times New Roman"/>
        <family val="1"/>
      </rPr>
      <t>Hãy lập Phiếu xuất kho và phiếu thu cho nghiệp vụ kinh tế trên? (3 điểm)</t>
    </r>
  </si>
  <si>
    <t>*LẬP PHIẾU XUẤT KHO: 1,5 điểm</t>
  </si>
  <si>
    <t>PHIẾU XUẤT KHO</t>
  </si>
  <si>
    <t>Ngày 30 tháng 03 năm 2023</t>
  </si>
  <si>
    <t>Địa chỉ (đơn vị): Công ty cổ phần A&amp;B</t>
  </si>
  <si>
    <r>
      <t xml:space="preserve">Xuất tại kho: Thành phẩm      </t>
    </r>
    <r>
      <rPr>
        <sz val="11"/>
        <color theme="1"/>
        <rFont val="Calibri"/>
        <family val="2"/>
        <scheme val="minor"/>
      </rPr>
      <t xml:space="preserve"> </t>
    </r>
    <r>
      <rPr>
        <sz val="12"/>
        <color theme="1"/>
        <rFont val="Times New Roman"/>
        <family val="1"/>
      </rPr>
      <t>Địa điểm: 233A Phan Văn Trị, P.11, Q. Bình Thạnh, Tp.HCM</t>
    </r>
  </si>
  <si>
    <t>Yêu cầu</t>
  </si>
  <si>
    <t>Thực xuất</t>
  </si>
  <si>
    <t>Cái</t>
  </si>
  <si>
    <t>Kèm theo: 02 chứng từ gốc</t>
  </si>
  <si>
    <t xml:space="preserve">Người nhận hàng </t>
  </si>
  <si>
    <t xml:space="preserve">    Kế toán trưởng</t>
  </si>
  <si>
    <t>Họ và tên SV</t>
  </si>
  <si>
    <t xml:space="preserve"> Trần Thị Trúc</t>
  </si>
  <si>
    <t>Lê Thị Thơ</t>
  </si>
  <si>
    <t>*LẬP PHIẾU THU: 1,5 điểm</t>
  </si>
  <si>
    <t>PHIẾU THU</t>
  </si>
  <si>
    <t xml:space="preserve">  Địa chỉ: DNTN Thương Mại Tú Tú.</t>
  </si>
  <si>
    <t xml:space="preserve">  Kèm theo: 01 chứng từ gốc</t>
  </si>
  <si>
    <r>
      <t xml:space="preserve">Người nộp tiền
</t>
    </r>
    <r>
      <rPr>
        <b/>
        <i/>
        <sz val="10"/>
        <color theme="1"/>
        <rFont val="Times New Roman"/>
        <family val="1"/>
      </rPr>
      <t>(Ký, họ tên)</t>
    </r>
  </si>
  <si>
    <r>
      <t xml:space="preserve">  Thủ quỹ
</t>
    </r>
    <r>
      <rPr>
        <b/>
        <i/>
        <sz val="10"/>
        <color theme="1"/>
        <rFont val="Times New Roman"/>
        <family val="1"/>
      </rPr>
      <t>(Ký, họ tên)</t>
    </r>
  </si>
  <si>
    <t>Lê Khánh Hưng</t>
  </si>
  <si>
    <t>Bùi Thị Tâm</t>
  </si>
  <si>
    <t>Số tiền quy đổi:….................................</t>
  </si>
  <si>
    <t>SỐ: PX09</t>
  </si>
  <si>
    <t>Họ và tên người nhận hàng: Trần Thanh Hà</t>
  </si>
  <si>
    <t>Lý do xuất: xuất bán hàng choCông ty TNHH Ngọc Lan</t>
  </si>
  <si>
    <t xml:space="preserve">  Họ và tên người nộp tiền: Nguyễn Tiến Đạt</t>
  </si>
  <si>
    <t xml:space="preserve">  Lý do nộp: Thanh toán tiền cho hóa đơn số 125</t>
  </si>
  <si>
    <t xml:space="preserve">  Số tiền: 19,250,000</t>
  </si>
  <si>
    <t xml:space="preserve">  Viết bằng chữ: Mười chín triệu hai trăm năm mươi ngàn đồng.</t>
  </si>
  <si>
    <t>Đã nhận đủ số tiền viết bằng chữ:  Mười chín triệu hai trăm năm mươi ngàn đồng.</t>
  </si>
  <si>
    <t>Nguyễn Tiến Đạt</t>
  </si>
  <si>
    <t>Trần Thanh Hà</t>
  </si>
  <si>
    <t>PX09</t>
  </si>
  <si>
    <t>PT06</t>
  </si>
  <si>
    <t>GTGT 125</t>
  </si>
  <si>
    <t>Công ty TNHH Ngọc Lan</t>
  </si>
  <si>
    <t>Tổng số tiền bằng chữ: Mười một triệu chín trăm ngàn đồng.</t>
  </si>
  <si>
    <t>TRƯỜNG ĐẠI HỌC VĂN LANG</t>
  </si>
  <si>
    <t>KHOA KẾ TOÁN - KIỂM TOÁN</t>
  </si>
  <si>
    <t>THANG ĐIỂM YÊU CẦU 4</t>
  </si>
  <si>
    <r>
      <rPr>
        <b/>
        <i/>
        <u/>
        <sz val="12"/>
        <color indexed="10"/>
        <rFont val="Times New Roman"/>
        <family val="1"/>
      </rPr>
      <t>Lưu ý dành cho CB chấm thi:</t>
    </r>
    <r>
      <rPr>
        <b/>
        <i/>
        <sz val="12"/>
        <color indexed="10"/>
        <rFont val="Times New Roman"/>
        <family val="1"/>
      </rPr>
      <t xml:space="preserve"> SV có thể sử dụng các cách làm khác nhau miễn kết quả là đúng</t>
    </r>
  </si>
  <si>
    <t>như đáp án, dưới đây chỉ là một trong các cách làm dùng làm đáp án tham khảo.</t>
  </si>
  <si>
    <t>YÊU CẦU 4:</t>
  </si>
  <si>
    <t>3đ</t>
  </si>
  <si>
    <t>CÁC KHỐI DỮ LIỆU ĐÃ ĐƯỢC ĐẶT TÊN NHƯ HÌNH BÊN DƯỚI. SV VẪN CÓ THỂ QUÉT ĐỊA CHỈ TRỰC TIẾP MÀ KHÔNG CẦN ĐẶT TÊN CHO CÁC KHỐI DỮ LIỆU.</t>
  </si>
  <si>
    <t>Mục</t>
  </si>
  <si>
    <t>Nội dung</t>
  </si>
  <si>
    <t>Thang điểm</t>
  </si>
  <si>
    <t>Sao chép dữ liệu xuống tới dòng 134, Định dạng phần ngàn</t>
  </si>
  <si>
    <t>TỔNG</t>
  </si>
  <si>
    <t>ĐỀ 01 - LẦN 1:</t>
  </si>
  <si>
    <t>Mẫu số S07-DN</t>
  </si>
  <si>
    <t xml:space="preserve">(Ban hành theo Thông tư số 200/2014/TT-BTC </t>
  </si>
  <si>
    <t>Ngày 22/12/2014 của Bộ Tài chính)</t>
  </si>
  <si>
    <t xml:space="preserve">SỔ QUỸ TIỀN MẶT </t>
  </si>
  <si>
    <t xml:space="preserve">Loại quỹ: </t>
  </si>
  <si>
    <t>SHTK:</t>
  </si>
  <si>
    <t>Ngày, tháng ghi sổ</t>
  </si>
  <si>
    <t>Ngày, tháng chứng từ</t>
  </si>
  <si>
    <t>Số hiệu chứng từ</t>
  </si>
  <si>
    <t>Diễn giải</t>
  </si>
  <si>
    <t>Số tiền</t>
  </si>
  <si>
    <t>Thu</t>
  </si>
  <si>
    <t>Chi</t>
  </si>
  <si>
    <t>Tồn</t>
  </si>
  <si>
    <t>Ghi chú</t>
  </si>
  <si>
    <t>TỔNG SỐ PHÁT SINH</t>
  </si>
  <si>
    <t>SỐ DƯ CUỐI KỲ</t>
  </si>
  <si>
    <t>[5]?</t>
  </si>
  <si>
    <t>[6]?</t>
  </si>
  <si>
    <t>[7]?</t>
  </si>
  <si>
    <t>[8]?</t>
  </si>
  <si>
    <t xml:space="preserve"> - Sổ này có ... trang, đánh số từ trang 01 đến trang ...</t>
  </si>
  <si>
    <t xml:space="preserve"> - Ngày mở sổ: ...</t>
  </si>
  <si>
    <t>Ngày..... tháng.... năm .......</t>
  </si>
  <si>
    <t xml:space="preserve">Giám đốc </t>
  </si>
  <si>
    <t>(Ký, họ tên, đóng dấu)</t>
  </si>
  <si>
    <t>Thuế GTGT phải nộp của HĐ số 125</t>
  </si>
  <si>
    <t>ĐỀ 02 - LẦN 2</t>
  </si>
  <si>
    <t xml:space="preserve">Hãy sử dụng hàm excel phù hợp để lấy dữ liệu lên Sổ Quỹ tiền mặt </t>
  </si>
  <si>
    <t>Số hiệu</t>
  </si>
  <si>
    <t>Loại quỹ</t>
  </si>
  <si>
    <t>VLOOKUP($F$6,BDMTK,2,0)</t>
  </si>
  <si>
    <t>[1]</t>
  </si>
  <si>
    <t>VLOOKUP($F$6,BDMTK,7,0)</t>
  </si>
  <si>
    <t>[2]</t>
  </si>
  <si>
    <t>SUMIF(TKNO,$F$6,STPS)</t>
  </si>
  <si>
    <t>[3]</t>
  </si>
  <si>
    <t>SUMIF(TKCO,$F$6,STPS)</t>
  </si>
  <si>
    <t>[4]</t>
  </si>
  <si>
    <t>H10+F11-G11</t>
  </si>
  <si>
    <t>IF($F14+$G14=0,"",NGHIEPVUKT!C7)</t>
  </si>
  <si>
    <t>IF($F14+$G14=0,"",NGHIEPVUKT!H7)</t>
  </si>
  <si>
    <t>IF(F14=0,"",NGHIEPVUKT!D7)</t>
  </si>
  <si>
    <t>IF(G14=0,"",NGHIEPVUKT!D7)</t>
  </si>
  <si>
    <t>IF($F14+$G14=0,"",NGHIEPVUKT!K7)</t>
  </si>
  <si>
    <t>IF($F$6=NGHIEPVUKT!L7,NGHIEPVUKT!O7,0)</t>
  </si>
  <si>
    <t>IF($F$6=NGHIEPVUKT!M7,NGHIEPVUKT!O7,0)</t>
  </si>
  <si>
    <t>IF(F14+G14=0,0,$H$10+SUM($F$14:F14)-SUM($G$14:G14))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</si>
</sst>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164" formatCode="_(* #,##0.00_);_(* \(#,##0.00\);_(* &quot;-&quot;??_);_(@_)"/>
    <numFmt numFmtId="165" formatCode="#,##0_);[Red]\(#,##0\);"/>
    <numFmt numFmtId="166" formatCode="_(* #,##0_);_(* \(#,##0\);_(* &quot;-&quot;??_);_(@_)"/>
  </numFmts>
  <fonts count="56" x14ac:knownFonts="1">
    <font>
      <sz val="11"/>
      <color theme="1"/>
      <name val="Calibri"/>
      <family val="2"/>
      <scheme val="minor"/>
    </font>
    <font>
      <sz val="11"/>
      <color theme="1"/>
      <name val="Calibri"/>
      <family val="2"/>
      <charset val="163"/>
      <scheme val="minor"/>
    </font>
    <font>
      <sz val="11"/>
      <color theme="1"/>
      <name val="Calibri"/>
      <family val="2"/>
      <scheme val="minor"/>
    </font>
    <font>
      <sz val="12"/>
      <color theme="1"/>
      <name val="Times New Roman"/>
      <family val="1"/>
    </font>
    <font>
      <b/>
      <sz val="12"/>
      <color theme="1"/>
      <name val="Times New Roman"/>
      <family val="1"/>
    </font>
    <font>
      <sz val="12"/>
      <name val="Times New Roman"/>
      <family val="1"/>
    </font>
    <font>
      <b/>
      <sz val="12"/>
      <name val="Times New Roman"/>
      <family val="1"/>
    </font>
    <font>
      <sz val="10"/>
      <color indexed="12"/>
      <name val="Arial"/>
      <family val="2"/>
    </font>
    <font>
      <sz val="10"/>
      <name val="Times New Roman"/>
      <family val="1"/>
    </font>
    <font>
      <b/>
      <sz val="20"/>
      <color rgb="FFFF0000"/>
      <name val="Times New Roman"/>
      <family val="1"/>
    </font>
    <font>
      <b/>
      <sz val="10"/>
      <name val="Times New Roman"/>
      <family val="1"/>
    </font>
    <font>
      <b/>
      <sz val="10"/>
      <color indexed="60"/>
      <name val="Times New Roman"/>
      <family val="1"/>
    </font>
    <font>
      <b/>
      <sz val="10"/>
      <color indexed="12"/>
      <name val="Times New Roman"/>
      <family val="1"/>
    </font>
    <font>
      <sz val="10"/>
      <color indexed="12"/>
      <name val="Times New Roman"/>
      <family val="1"/>
    </font>
    <font>
      <sz val="10"/>
      <color rgb="FFFF0000"/>
      <name val="Times New Roman"/>
      <family val="1"/>
    </font>
    <font>
      <b/>
      <sz val="18"/>
      <color theme="1"/>
      <name val="Times New Roman"/>
      <family val="1"/>
    </font>
    <font>
      <sz val="13"/>
      <color theme="1"/>
      <name val="Times New Roman"/>
      <family val="1"/>
    </font>
    <font>
      <sz val="13"/>
      <color theme="1"/>
      <name val="Calibri"/>
      <family val="2"/>
      <scheme val="minor"/>
    </font>
    <font>
      <b/>
      <sz val="13"/>
      <color rgb="FFFF0000"/>
      <name val="Times New Roman"/>
      <family val="1"/>
    </font>
    <font>
      <b/>
      <sz val="10"/>
      <color theme="1"/>
      <name val="Times New Roman"/>
      <family val="1"/>
    </font>
    <font>
      <b/>
      <i/>
      <sz val="10"/>
      <color theme="1"/>
      <name val="Times New Roman"/>
      <family val="1"/>
    </font>
    <font>
      <b/>
      <sz val="11"/>
      <color theme="1"/>
      <name val="Calibri"/>
      <family val="2"/>
      <scheme val="minor"/>
    </font>
    <font>
      <sz val="11"/>
      <name val="Times New Roman"/>
      <family val="1"/>
    </font>
    <font>
      <sz val="10"/>
      <name val="Times New Roman"/>
      <family val="1"/>
      <charset val="163"/>
    </font>
    <font>
      <sz val="10"/>
      <name val="Arial"/>
      <family val="2"/>
      <charset val="163"/>
    </font>
    <font>
      <sz val="12"/>
      <color rgb="FF0070C0"/>
      <name val="Times New Roman"/>
      <family val="1"/>
    </font>
    <font>
      <sz val="12"/>
      <color rgb="FFFF0000"/>
      <name val="Times New Roman"/>
      <family val="1"/>
    </font>
    <font>
      <b/>
      <sz val="12"/>
      <color rgb="FFFF0000"/>
      <name val="Times New Roman"/>
      <family val="1"/>
    </font>
    <font>
      <b/>
      <sz val="12"/>
      <color indexed="12"/>
      <name val="Times New Roman"/>
      <family val="1"/>
    </font>
    <font>
      <b/>
      <sz val="12"/>
      <color rgb="FF00B050"/>
      <name val="Times New Roman"/>
      <family val="1"/>
    </font>
    <font>
      <sz val="12"/>
      <color rgb="FF00B050"/>
      <name val="Times New Roman"/>
      <family val="1"/>
    </font>
    <font>
      <sz val="12"/>
      <color rgb="FF0000FF"/>
      <name val="Times New Roman"/>
      <family val="1"/>
    </font>
    <font>
      <b/>
      <sz val="12"/>
      <color rgb="FF0000FF"/>
      <name val="Times New Roman"/>
      <family val="1"/>
    </font>
    <font>
      <sz val="10"/>
      <color rgb="FF0000FF"/>
      <name val="Times New Roman"/>
      <family val="1"/>
    </font>
    <font>
      <b/>
      <sz val="10"/>
      <color rgb="FF0000FF"/>
      <name val="Times New Roman"/>
      <family val="1"/>
    </font>
    <font>
      <b/>
      <sz val="13"/>
      <color rgb="FF000000"/>
      <name val="Times New Roman"/>
      <family val="1"/>
    </font>
    <font>
      <b/>
      <sz val="7"/>
      <color rgb="FF000000"/>
      <name val="Times New Roman"/>
      <family val="1"/>
    </font>
    <font>
      <b/>
      <sz val="13"/>
      <color theme="1"/>
      <name val="Times New Roman"/>
      <family val="1"/>
    </font>
    <font>
      <sz val="13"/>
      <name val="Times New Roman"/>
      <family val="1"/>
    </font>
    <font>
      <sz val="10"/>
      <color rgb="FF0070C0"/>
      <name val="Times New Roman"/>
      <family val="1"/>
    </font>
    <font>
      <b/>
      <sz val="10"/>
      <color indexed="12"/>
      <name val="Arial"/>
      <family val="2"/>
    </font>
    <font>
      <b/>
      <u/>
      <sz val="12"/>
      <color theme="1"/>
      <name val="Times New Roman"/>
      <family val="1"/>
    </font>
    <font>
      <i/>
      <sz val="12"/>
      <color theme="1"/>
      <name val="Times New Roman"/>
      <family val="1"/>
    </font>
    <font>
      <b/>
      <u/>
      <sz val="12"/>
      <name val="Times New Roman"/>
      <family val="1"/>
    </font>
    <font>
      <b/>
      <i/>
      <sz val="12"/>
      <color rgb="FFFF0000"/>
      <name val="Times New Roman"/>
      <family val="1"/>
    </font>
    <font>
      <b/>
      <i/>
      <u/>
      <sz val="12"/>
      <color indexed="10"/>
      <name val="Times New Roman"/>
      <family val="1"/>
    </font>
    <font>
      <b/>
      <i/>
      <sz val="12"/>
      <color indexed="10"/>
      <name val="Times New Roman"/>
      <family val="1"/>
    </font>
    <font>
      <b/>
      <sz val="12"/>
      <color theme="2" tint="-0.89999084444715716"/>
      <name val="Times New Roman"/>
      <family val="1"/>
    </font>
    <font>
      <sz val="11"/>
      <color theme="1"/>
      <name val="Times New Roman"/>
      <family val="1"/>
    </font>
    <font>
      <b/>
      <sz val="11"/>
      <color theme="1"/>
      <name val="Times New Roman"/>
      <family val="1"/>
    </font>
    <font>
      <sz val="12"/>
      <color theme="1"/>
      <name val="Calibri"/>
      <family val="2"/>
      <charset val="163"/>
      <scheme val="minor"/>
    </font>
    <font>
      <b/>
      <u/>
      <sz val="10"/>
      <color indexed="12"/>
      <name val="Arial"/>
      <family val="2"/>
    </font>
    <font>
      <sz val="11"/>
      <color indexed="12"/>
      <name val="Arial"/>
      <family val="2"/>
    </font>
    <font>
      <i/>
      <sz val="11"/>
      <name val="Times New Roman"/>
      <family val="1"/>
    </font>
    <font>
      <b/>
      <sz val="11"/>
      <name val="Times New Roman"/>
      <family val="1"/>
    </font>
    <font>
      <sz val="14"/>
      <color theme="1"/>
      <name val="Times New Roman"/>
      <family val="1"/>
    </font>
  </fonts>
  <fills count="10">
    <fill>
      <patternFill patternType="none"/>
    </fill>
    <fill>
      <patternFill patternType="gray125"/>
    </fill>
    <fill>
      <patternFill patternType="solid">
        <fgColor rgb="FFFFFF00"/>
        <bgColor indexed="64"/>
      </patternFill>
    </fill>
    <fill>
      <patternFill patternType="solid">
        <fgColor indexed="49"/>
        <bgColor indexed="64"/>
      </patternFill>
    </fill>
    <fill>
      <patternFill patternType="solid">
        <fgColor theme="8" tint="0.59999389629810485"/>
        <bgColor indexed="64"/>
      </patternFill>
    </fill>
    <fill>
      <patternFill patternType="solid">
        <fgColor theme="2" tint="-9.9978637043366805E-2"/>
        <bgColor indexed="64"/>
      </patternFill>
    </fill>
    <fill>
      <patternFill patternType="solid">
        <fgColor theme="8" tint="0.79998168889431442"/>
        <bgColor indexed="64"/>
      </patternFill>
    </fill>
    <fill>
      <patternFill patternType="solid">
        <fgColor theme="8" tint="0.39997558519241921"/>
        <bgColor indexed="64"/>
      </patternFill>
    </fill>
    <fill>
      <patternFill patternType="solid">
        <fgColor rgb="FFFFC000"/>
        <bgColor indexed="64"/>
      </patternFill>
    </fill>
    <fill>
      <patternFill patternType="solid">
        <fgColor theme="9" tint="0.39997558519241921"/>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thin">
        <color indexed="64"/>
      </top>
      <bottom/>
      <diagonal/>
    </border>
    <border>
      <left style="thin">
        <color indexed="64"/>
      </left>
      <right/>
      <top style="thin">
        <color indexed="64"/>
      </top>
      <bottom style="thin">
        <color indexed="64"/>
      </bottom>
      <diagonal/>
    </border>
  </borders>
  <cellStyleXfs count="5">
    <xf numFmtId="0" fontId="0" fillId="0" borderId="0"/>
    <xf numFmtId="164" fontId="2" fillId="0" borderId="0" applyFont="0" applyFill="0" applyBorder="0" applyAlignment="0" applyProtection="0"/>
    <xf numFmtId="41" fontId="2" fillId="0" borderId="0" applyFont="0" applyFill="0" applyBorder="0" applyAlignment="0" applyProtection="0"/>
    <xf numFmtId="0" fontId="1" fillId="0" borderId="0"/>
    <xf numFmtId="164" fontId="2" fillId="0" borderId="0" applyFont="0" applyFill="0" applyBorder="0" applyAlignment="0" applyProtection="0"/>
  </cellStyleXfs>
  <cellXfs count="239">
    <xf numFmtId="0" fontId="0" fillId="0" borderId="0" xfId="0"/>
    <xf numFmtId="0" fontId="3" fillId="0" borderId="0" xfId="0" applyFont="1"/>
    <xf numFmtId="0" fontId="3" fillId="0" borderId="0" xfId="0" applyFont="1" applyAlignment="1">
      <alignment horizontal="left" vertical="center"/>
    </xf>
    <xf numFmtId="0" fontId="5" fillId="0" borderId="0" xfId="0" applyFont="1"/>
    <xf numFmtId="0" fontId="8" fillId="0" borderId="0" xfId="0" applyFont="1" applyAlignment="1">
      <alignment horizontal="center" vertical="center"/>
    </xf>
    <xf numFmtId="0" fontId="3" fillId="0" borderId="0" xfId="0" applyFont="1" applyAlignment="1">
      <alignment horizontal="justify" vertical="center"/>
    </xf>
    <xf numFmtId="0" fontId="3" fillId="0" borderId="0" xfId="0" applyFont="1" applyAlignment="1">
      <alignment vertical="center"/>
    </xf>
    <xf numFmtId="0" fontId="3" fillId="0" borderId="0" xfId="0" applyFont="1" applyAlignment="1">
      <alignment horizontal="right" vertical="center"/>
    </xf>
    <xf numFmtId="0" fontId="17" fillId="0" borderId="0" xfId="0" applyFont="1"/>
    <xf numFmtId="0" fontId="16" fillId="0" borderId="0" xfId="0" applyFont="1"/>
    <xf numFmtId="0" fontId="0" fillId="0" borderId="0" xfId="0" applyAlignment="1">
      <alignment horizontal="left" wrapText="1"/>
    </xf>
    <xf numFmtId="0" fontId="15" fillId="0" borderId="0" xfId="0" applyFont="1" applyAlignment="1">
      <alignment vertical="center"/>
    </xf>
    <xf numFmtId="0" fontId="0" fillId="0" borderId="7" xfId="0" applyBorder="1"/>
    <xf numFmtId="0" fontId="0" fillId="0" borderId="8" xfId="0" applyBorder="1"/>
    <xf numFmtId="0" fontId="3" fillId="0" borderId="9" xfId="0" applyFont="1" applyBorder="1" applyAlignment="1">
      <alignment vertical="center"/>
    </xf>
    <xf numFmtId="0" fontId="0" fillId="0" borderId="10" xfId="0" applyBorder="1"/>
    <xf numFmtId="0" fontId="4" fillId="0" borderId="9" xfId="0" applyFont="1" applyBorder="1" applyAlignment="1">
      <alignment vertical="center"/>
    </xf>
    <xf numFmtId="0" fontId="0" fillId="0" borderId="9" xfId="0" applyBorder="1" applyAlignment="1">
      <alignment vertical="center"/>
    </xf>
    <xf numFmtId="0" fontId="0" fillId="0" borderId="9" xfId="0" applyBorder="1"/>
    <xf numFmtId="0" fontId="3" fillId="0" borderId="9" xfId="0" applyFont="1" applyBorder="1" applyAlignment="1">
      <alignment horizontal="center" vertical="center"/>
    </xf>
    <xf numFmtId="0" fontId="3" fillId="0" borderId="9" xfId="0" applyFont="1" applyBorder="1" applyAlignment="1">
      <alignment horizontal="left" vertical="center"/>
    </xf>
    <xf numFmtId="0" fontId="4" fillId="0" borderId="9" xfId="0" applyFont="1" applyBorder="1" applyAlignment="1">
      <alignment horizontal="center" vertical="center" wrapText="1"/>
    </xf>
    <xf numFmtId="0" fontId="4" fillId="0" borderId="0" xfId="0" applyFont="1" applyAlignment="1">
      <alignment horizontal="center" vertical="center" wrapText="1"/>
    </xf>
    <xf numFmtId="0" fontId="4" fillId="0" borderId="10" xfId="0" applyFont="1" applyBorder="1" applyAlignment="1">
      <alignment horizontal="center" vertical="center" wrapText="1"/>
    </xf>
    <xf numFmtId="0" fontId="19" fillId="0" borderId="0" xfId="0" applyFont="1" applyAlignment="1">
      <alignment horizontal="left" vertical="center" wrapText="1"/>
    </xf>
    <xf numFmtId="0" fontId="4" fillId="0" borderId="10" xfId="0" applyFont="1" applyBorder="1" applyAlignment="1">
      <alignment horizontal="left" vertical="center" wrapText="1"/>
    </xf>
    <xf numFmtId="0" fontId="4" fillId="0" borderId="9" xfId="0" applyFont="1" applyBorder="1" applyAlignment="1">
      <alignment horizontal="justify" vertical="center"/>
    </xf>
    <xf numFmtId="0" fontId="0" fillId="0" borderId="5" xfId="0" applyBorder="1"/>
    <xf numFmtId="0" fontId="0" fillId="0" borderId="6" xfId="0" applyBorder="1"/>
    <xf numFmtId="0" fontId="18" fillId="0" borderId="0" xfId="0" applyFont="1"/>
    <xf numFmtId="0" fontId="6" fillId="0" borderId="0" xfId="0" applyFont="1"/>
    <xf numFmtId="0" fontId="21" fillId="0" borderId="0" xfId="0" applyFont="1"/>
    <xf numFmtId="0" fontId="8" fillId="0" borderId="0" xfId="0" applyFont="1" applyAlignment="1">
      <alignment vertical="center"/>
    </xf>
    <xf numFmtId="0" fontId="13" fillId="0" borderId="0" xfId="0" applyFont="1" applyAlignment="1">
      <alignment horizontal="center" vertical="center"/>
    </xf>
    <xf numFmtId="0" fontId="13" fillId="0" borderId="0" xfId="0" applyFont="1" applyAlignment="1">
      <alignment vertical="center"/>
    </xf>
    <xf numFmtId="49" fontId="8" fillId="0" borderId="0" xfId="0" applyNumberFormat="1" applyFont="1" applyAlignment="1">
      <alignment horizontal="center" vertical="center"/>
    </xf>
    <xf numFmtId="3" fontId="8" fillId="0" borderId="0" xfId="0" applyNumberFormat="1" applyFont="1" applyAlignment="1">
      <alignment vertical="center"/>
    </xf>
    <xf numFmtId="0" fontId="8" fillId="0" borderId="0" xfId="0" applyFont="1" applyAlignment="1">
      <alignment horizontal="left" vertical="center"/>
    </xf>
    <xf numFmtId="3" fontId="11" fillId="0" borderId="1" xfId="1" applyNumberFormat="1" applyFont="1" applyFill="1" applyBorder="1" applyAlignment="1">
      <alignment vertical="center"/>
    </xf>
    <xf numFmtId="0" fontId="12" fillId="4" borderId="1" xfId="0" applyFont="1" applyFill="1" applyBorder="1" applyAlignment="1">
      <alignment horizontal="center" vertical="center" wrapText="1"/>
    </xf>
    <xf numFmtId="0" fontId="19" fillId="4" borderId="1" xfId="0" applyFont="1" applyFill="1" applyBorder="1" applyAlignment="1">
      <alignment horizontal="center" vertical="center" wrapText="1"/>
    </xf>
    <xf numFmtId="3" fontId="8" fillId="0" borderId="1" xfId="1" applyNumberFormat="1" applyFont="1" applyFill="1" applyBorder="1" applyAlignment="1">
      <alignment vertical="center"/>
    </xf>
    <xf numFmtId="0" fontId="23" fillId="2" borderId="0" xfId="0" applyFont="1" applyFill="1" applyAlignment="1">
      <alignment vertical="center"/>
    </xf>
    <xf numFmtId="3" fontId="23" fillId="0" borderId="1" xfId="1" applyNumberFormat="1" applyFont="1" applyFill="1" applyBorder="1" applyAlignment="1">
      <alignment vertical="center"/>
    </xf>
    <xf numFmtId="0" fontId="8" fillId="0" borderId="1" xfId="0" applyFont="1" applyBorder="1" applyAlignment="1">
      <alignment horizontal="center" vertical="center"/>
    </xf>
    <xf numFmtId="14" fontId="8" fillId="0" borderId="1" xfId="0" applyNumberFormat="1" applyFont="1" applyBorder="1" applyAlignment="1">
      <alignment horizontal="center" vertical="center"/>
    </xf>
    <xf numFmtId="165" fontId="8" fillId="0" borderId="1" xfId="0" applyNumberFormat="1" applyFont="1" applyBorder="1" applyAlignment="1">
      <alignment horizontal="center" vertical="center"/>
    </xf>
    <xf numFmtId="165" fontId="8" fillId="0" borderId="1" xfId="0" quotePrefix="1" applyNumberFormat="1" applyFont="1" applyBorder="1" applyAlignment="1">
      <alignment horizontal="center" vertical="center"/>
    </xf>
    <xf numFmtId="165" fontId="8" fillId="0" borderId="1" xfId="0" applyNumberFormat="1" applyFont="1" applyBorder="1" applyAlignment="1">
      <alignment vertical="center"/>
    </xf>
    <xf numFmtId="14" fontId="8" fillId="0" borderId="1" xfId="0" quotePrefix="1" applyNumberFormat="1" applyFont="1" applyBorder="1" applyAlignment="1">
      <alignment horizontal="center" vertical="center"/>
    </xf>
    <xf numFmtId="0" fontId="8" fillId="0" borderId="1" xfId="0" applyFont="1" applyBorder="1" applyAlignment="1">
      <alignment vertical="center" wrapText="1"/>
    </xf>
    <xf numFmtId="165" fontId="8" fillId="0" borderId="1" xfId="0" applyNumberFormat="1" applyFont="1" applyBorder="1" applyAlignment="1">
      <alignment vertical="center" wrapText="1"/>
    </xf>
    <xf numFmtId="0" fontId="8" fillId="0" borderId="1" xfId="0" applyFont="1" applyBorder="1" applyAlignment="1">
      <alignment vertical="center"/>
    </xf>
    <xf numFmtId="165" fontId="8" fillId="0" borderId="1" xfId="0" quotePrefix="1" applyNumberFormat="1" applyFont="1" applyBorder="1" applyAlignment="1">
      <alignment vertical="center"/>
    </xf>
    <xf numFmtId="165" fontId="8" fillId="0" borderId="1" xfId="0" quotePrefix="1" applyNumberFormat="1" applyFont="1" applyBorder="1" applyAlignment="1">
      <alignment vertical="center" wrapText="1"/>
    </xf>
    <xf numFmtId="0" fontId="8" fillId="0" borderId="1" xfId="0" applyFont="1" applyBorder="1" applyAlignment="1">
      <alignment horizontal="left" vertical="center" wrapText="1"/>
    </xf>
    <xf numFmtId="0" fontId="22" fillId="0" borderId="1" xfId="0" applyFont="1" applyBorder="1" applyAlignment="1">
      <alignment vertical="center" wrapText="1"/>
    </xf>
    <xf numFmtId="0" fontId="13" fillId="0" borderId="1" xfId="0" applyFont="1" applyBorder="1" applyAlignment="1">
      <alignment horizontal="center" vertical="center"/>
    </xf>
    <xf numFmtId="0" fontId="23" fillId="0" borderId="1" xfId="0" applyFont="1" applyBorder="1" applyAlignment="1">
      <alignment horizontal="center" vertical="center"/>
    </xf>
    <xf numFmtId="165" fontId="23" fillId="0" borderId="1" xfId="0" quotePrefix="1" applyNumberFormat="1" applyFont="1" applyBorder="1" applyAlignment="1">
      <alignment horizontal="center" vertical="center"/>
    </xf>
    <xf numFmtId="165" fontId="23" fillId="0" borderId="1" xfId="0" applyNumberFormat="1" applyFont="1" applyBorder="1" applyAlignment="1">
      <alignment horizontal="center" vertical="center"/>
    </xf>
    <xf numFmtId="165" fontId="23" fillId="0" borderId="1" xfId="0" quotePrefix="1" applyNumberFormat="1" applyFont="1" applyBorder="1" applyAlignment="1">
      <alignment vertical="center"/>
    </xf>
    <xf numFmtId="14" fontId="23" fillId="0" borderId="1" xfId="0" quotePrefix="1" applyNumberFormat="1" applyFont="1" applyBorder="1" applyAlignment="1">
      <alignment horizontal="center" vertical="center"/>
    </xf>
    <xf numFmtId="165" fontId="23" fillId="0" borderId="1" xfId="0" applyNumberFormat="1" applyFont="1" applyBorder="1" applyAlignment="1">
      <alignment vertical="center"/>
    </xf>
    <xf numFmtId="165" fontId="23" fillId="0" borderId="1" xfId="0" applyNumberFormat="1" applyFont="1" applyBorder="1"/>
    <xf numFmtId="165" fontId="24" fillId="0" borderId="1" xfId="0" applyNumberFormat="1" applyFont="1" applyBorder="1" applyAlignment="1">
      <alignment vertical="center"/>
    </xf>
    <xf numFmtId="0" fontId="8" fillId="0" borderId="1" xfId="0" applyFont="1" applyBorder="1" applyAlignment="1">
      <alignment horizontal="left" vertical="center"/>
    </xf>
    <xf numFmtId="3" fontId="14" fillId="0" borderId="1" xfId="1" applyNumberFormat="1" applyFont="1" applyFill="1" applyBorder="1" applyAlignment="1">
      <alignment vertical="center"/>
    </xf>
    <xf numFmtId="41" fontId="6" fillId="0" borderId="2" xfId="2" applyFont="1" applyFill="1" applyBorder="1" applyAlignment="1">
      <alignment horizontal="center" vertical="center"/>
    </xf>
    <xf numFmtId="41" fontId="6" fillId="0" borderId="2" xfId="2" applyFont="1" applyFill="1" applyBorder="1" applyAlignment="1">
      <alignment vertical="center"/>
    </xf>
    <xf numFmtId="0" fontId="30" fillId="0" borderId="0" xfId="0" applyFont="1" applyAlignment="1">
      <alignment vertical="center"/>
    </xf>
    <xf numFmtId="49" fontId="31" fillId="0" borderId="1" xfId="0" quotePrefix="1" applyNumberFormat="1" applyFont="1" applyBorder="1" applyAlignment="1">
      <alignment horizontal="center" vertical="center" wrapText="1"/>
    </xf>
    <xf numFmtId="0" fontId="6" fillId="0" borderId="1" xfId="0" applyFont="1" applyBorder="1" applyAlignment="1">
      <alignment vertical="center" wrapText="1"/>
    </xf>
    <xf numFmtId="0" fontId="5" fillId="0" borderId="1" xfId="0" applyFont="1" applyBorder="1" applyAlignment="1">
      <alignment vertical="center" wrapText="1"/>
    </xf>
    <xf numFmtId="0" fontId="5" fillId="0" borderId="1" xfId="0" applyFont="1" applyBorder="1" applyAlignment="1">
      <alignment horizontal="center" vertical="center" wrapText="1"/>
    </xf>
    <xf numFmtId="41" fontId="5" fillId="0" borderId="1" xfId="2" applyFont="1" applyFill="1" applyBorder="1" applyAlignment="1">
      <alignment vertical="center" wrapText="1"/>
    </xf>
    <xf numFmtId="49" fontId="32" fillId="0" borderId="1" xfId="0" quotePrefix="1" applyNumberFormat="1" applyFont="1" applyBorder="1" applyAlignment="1">
      <alignment horizontal="center" vertical="center" wrapText="1"/>
    </xf>
    <xf numFmtId="0" fontId="5" fillId="0" borderId="1" xfId="0" applyFont="1" applyBorder="1" applyAlignment="1">
      <alignment horizontal="left" vertical="center" wrapText="1"/>
    </xf>
    <xf numFmtId="0" fontId="5" fillId="0" borderId="2" xfId="0" applyFont="1" applyBorder="1" applyAlignment="1">
      <alignment horizontal="center" vertical="center" wrapText="1"/>
    </xf>
    <xf numFmtId="41" fontId="5" fillId="0" borderId="1" xfId="2" applyFont="1" applyFill="1" applyBorder="1" applyAlignment="1">
      <alignment horizontal="center" vertical="center" wrapText="1"/>
    </xf>
    <xf numFmtId="0" fontId="25" fillId="0" borderId="0" xfId="0" applyFont="1"/>
    <xf numFmtId="0" fontId="27" fillId="0" borderId="1" xfId="0" applyFont="1" applyBorder="1" applyAlignment="1">
      <alignment horizontal="center" vertical="center" wrapText="1"/>
    </xf>
    <xf numFmtId="0" fontId="26" fillId="0" borderId="0" xfId="0" applyFont="1"/>
    <xf numFmtId="0" fontId="5" fillId="0" borderId="1" xfId="0" applyFont="1" applyBorder="1" applyAlignment="1">
      <alignment horizontal="left" vertical="center" wrapText="1" indent="2"/>
    </xf>
    <xf numFmtId="41" fontId="5" fillId="0" borderId="0" xfId="2" applyFont="1" applyFill="1" applyAlignment="1">
      <alignment wrapText="1"/>
    </xf>
    <xf numFmtId="49" fontId="5" fillId="0" borderId="0" xfId="0" applyNumberFormat="1" applyFont="1" applyAlignment="1">
      <alignment horizontal="center" wrapText="1"/>
    </xf>
    <xf numFmtId="0" fontId="3" fillId="0" borderId="0" xfId="0" applyFont="1" applyAlignment="1">
      <alignment wrapText="1"/>
    </xf>
    <xf numFmtId="0" fontId="5" fillId="0" borderId="0" xfId="0" applyFont="1" applyAlignment="1">
      <alignment horizontal="center" wrapText="1"/>
    </xf>
    <xf numFmtId="49" fontId="28" fillId="5" borderId="1" xfId="0" applyNumberFormat="1" applyFont="1" applyFill="1" applyBorder="1" applyAlignment="1">
      <alignment horizontal="center" vertical="center" wrapText="1"/>
    </xf>
    <xf numFmtId="0" fontId="28" fillId="5" borderId="1" xfId="0" applyFont="1" applyFill="1" applyBorder="1" applyAlignment="1">
      <alignment horizontal="center" vertical="center" wrapText="1"/>
    </xf>
    <xf numFmtId="41" fontId="28" fillId="5" borderId="1" xfId="2" applyFont="1" applyFill="1" applyBorder="1" applyAlignment="1">
      <alignment horizontal="center" vertical="center" wrapText="1"/>
    </xf>
    <xf numFmtId="0" fontId="5" fillId="0" borderId="0" xfId="0" applyFont="1" applyAlignment="1">
      <alignment vertical="center"/>
    </xf>
    <xf numFmtId="14" fontId="23" fillId="0" borderId="1" xfId="0" applyNumberFormat="1" applyFont="1" applyBorder="1" applyAlignment="1">
      <alignment horizontal="center" vertical="center"/>
    </xf>
    <xf numFmtId="0" fontId="23" fillId="0" borderId="1" xfId="0" applyFont="1" applyBorder="1" applyAlignment="1">
      <alignment horizontal="left" vertical="center"/>
    </xf>
    <xf numFmtId="0" fontId="23" fillId="0" borderId="0" xfId="0" applyFont="1" applyAlignment="1">
      <alignment vertical="center"/>
    </xf>
    <xf numFmtId="41" fontId="6" fillId="5" borderId="1" xfId="2" applyFont="1" applyFill="1" applyBorder="1" applyAlignment="1">
      <alignment vertical="center" wrapText="1"/>
    </xf>
    <xf numFmtId="165" fontId="8" fillId="0" borderId="1" xfId="0" applyNumberFormat="1" applyFont="1" applyBorder="1"/>
    <xf numFmtId="0" fontId="8" fillId="2" borderId="0" xfId="0" applyFont="1" applyFill="1" applyAlignment="1">
      <alignment vertical="center"/>
    </xf>
    <xf numFmtId="49" fontId="33" fillId="0" borderId="1" xfId="0" quotePrefix="1" applyNumberFormat="1" applyFont="1" applyBorder="1" applyAlignment="1">
      <alignment horizontal="center" vertical="center" wrapText="1"/>
    </xf>
    <xf numFmtId="49" fontId="34" fillId="0" borderId="1" xfId="0" quotePrefix="1" applyNumberFormat="1" applyFont="1" applyBorder="1" applyAlignment="1">
      <alignment horizontal="center" vertical="center" wrapText="1"/>
    </xf>
    <xf numFmtId="49" fontId="33" fillId="0" borderId="1" xfId="0" applyNumberFormat="1" applyFont="1" applyBorder="1" applyAlignment="1">
      <alignment horizontal="center" vertical="center" wrapText="1"/>
    </xf>
    <xf numFmtId="0" fontId="4" fillId="0" borderId="0" xfId="0" applyFont="1"/>
    <xf numFmtId="0" fontId="3" fillId="0" borderId="0" xfId="0" quotePrefix="1" applyFont="1"/>
    <xf numFmtId="0" fontId="4" fillId="0" borderId="0" xfId="0" applyFont="1" applyAlignment="1">
      <alignment horizontal="center" vertical="center"/>
    </xf>
    <xf numFmtId="0" fontId="27" fillId="0" borderId="0" xfId="0" applyFont="1"/>
    <xf numFmtId="0" fontId="35" fillId="0" borderId="0" xfId="0" applyFont="1" applyAlignment="1">
      <alignment horizontal="left" vertical="center"/>
    </xf>
    <xf numFmtId="0" fontId="16" fillId="0" borderId="15" xfId="0" applyFont="1" applyBorder="1" applyAlignment="1">
      <alignment horizontal="left" vertical="center"/>
    </xf>
    <xf numFmtId="0" fontId="16" fillId="0" borderId="15" xfId="0" applyFont="1" applyBorder="1"/>
    <xf numFmtId="0" fontId="16" fillId="0" borderId="16" xfId="0" applyFont="1" applyBorder="1"/>
    <xf numFmtId="0" fontId="16" fillId="0" borderId="17" xfId="0" applyFont="1" applyBorder="1"/>
    <xf numFmtId="0" fontId="38" fillId="0" borderId="0" xfId="0" applyFont="1"/>
    <xf numFmtId="0" fontId="0" fillId="0" borderId="19" xfId="0" applyBorder="1"/>
    <xf numFmtId="0" fontId="38" fillId="0" borderId="0" xfId="0" applyFont="1" applyAlignment="1">
      <alignment vertical="center"/>
    </xf>
    <xf numFmtId="0" fontId="16" fillId="0" borderId="0" xfId="0" applyFont="1" applyAlignment="1">
      <alignment vertical="center"/>
    </xf>
    <xf numFmtId="0" fontId="0" fillId="0" borderId="20" xfId="0" applyBorder="1"/>
    <xf numFmtId="0" fontId="0" fillId="0" borderId="0" xfId="0" applyAlignment="1">
      <alignment horizontal="left" vertical="center" indent="15"/>
    </xf>
    <xf numFmtId="0" fontId="4" fillId="0" borderId="0" xfId="0" applyFont="1" applyAlignment="1">
      <alignment horizontal="left" vertical="center" indent="15"/>
    </xf>
    <xf numFmtId="0" fontId="3" fillId="0" borderId="20" xfId="0" applyFont="1" applyBorder="1" applyAlignment="1">
      <alignment horizontal="justify" vertical="center" wrapText="1"/>
    </xf>
    <xf numFmtId="0" fontId="4" fillId="0" borderId="20" xfId="0" applyFont="1" applyBorder="1" applyAlignment="1">
      <alignment horizontal="center" vertical="center" wrapText="1"/>
    </xf>
    <xf numFmtId="0" fontId="4" fillId="0" borderId="0" xfId="0" applyFont="1" applyAlignment="1">
      <alignment horizontal="justify" vertical="center"/>
    </xf>
    <xf numFmtId="0" fontId="20" fillId="0" borderId="0" xfId="0" applyFont="1" applyAlignment="1">
      <alignment horizontal="center" vertical="center"/>
    </xf>
    <xf numFmtId="0" fontId="8" fillId="6" borderId="1" xfId="0" applyFont="1" applyFill="1" applyBorder="1" applyAlignment="1">
      <alignment horizontal="center" vertical="center"/>
    </xf>
    <xf numFmtId="14" fontId="8" fillId="6" borderId="1" xfId="0" applyNumberFormat="1" applyFont="1" applyFill="1" applyBorder="1" applyAlignment="1">
      <alignment horizontal="center" vertical="center"/>
    </xf>
    <xf numFmtId="165" fontId="8" fillId="6" borderId="1" xfId="0" applyNumberFormat="1" applyFont="1" applyFill="1" applyBorder="1" applyAlignment="1">
      <alignment horizontal="center" vertical="center"/>
    </xf>
    <xf numFmtId="165" fontId="8" fillId="6" borderId="1" xfId="0" quotePrefix="1" applyNumberFormat="1" applyFont="1" applyFill="1" applyBorder="1" applyAlignment="1">
      <alignment horizontal="center" vertical="center"/>
    </xf>
    <xf numFmtId="165" fontId="8" fillId="6" borderId="1" xfId="0" quotePrefix="1" applyNumberFormat="1" applyFont="1" applyFill="1" applyBorder="1" applyAlignment="1">
      <alignment vertical="center"/>
    </xf>
    <xf numFmtId="14" fontId="8" fillId="6" borderId="1" xfId="0" quotePrefix="1" applyNumberFormat="1" applyFont="1" applyFill="1" applyBorder="1" applyAlignment="1">
      <alignment horizontal="center" vertical="center"/>
    </xf>
    <xf numFmtId="165" fontId="8" fillId="6" borderId="1" xfId="0" applyNumberFormat="1" applyFont="1" applyFill="1" applyBorder="1" applyAlignment="1">
      <alignment vertical="center"/>
    </xf>
    <xf numFmtId="0" fontId="8" fillId="6" borderId="1" xfId="0" applyFont="1" applyFill="1" applyBorder="1" applyAlignment="1">
      <alignment vertical="center" wrapText="1"/>
    </xf>
    <xf numFmtId="49" fontId="33" fillId="6" borderId="1" xfId="0" quotePrefix="1" applyNumberFormat="1" applyFont="1" applyFill="1" applyBorder="1" applyAlignment="1">
      <alignment horizontal="center" vertical="center" wrapText="1"/>
    </xf>
    <xf numFmtId="3" fontId="8" fillId="6" borderId="1" xfId="1" applyNumberFormat="1" applyFont="1" applyFill="1" applyBorder="1" applyAlignment="1">
      <alignment vertical="center"/>
    </xf>
    <xf numFmtId="3" fontId="39" fillId="0" borderId="1" xfId="1" applyNumberFormat="1" applyFont="1" applyFill="1" applyBorder="1" applyAlignment="1">
      <alignment vertical="center"/>
    </xf>
    <xf numFmtId="166" fontId="8" fillId="0" borderId="0" xfId="1" applyNumberFormat="1" applyFont="1" applyAlignment="1">
      <alignment horizontal="center" vertical="center"/>
    </xf>
    <xf numFmtId="49" fontId="33" fillId="2" borderId="1" xfId="0" applyNumberFormat="1" applyFont="1" applyFill="1" applyBorder="1" applyAlignment="1">
      <alignment horizontal="center" vertical="center" wrapText="1"/>
    </xf>
    <xf numFmtId="3" fontId="39" fillId="2" borderId="1" xfId="1" applyNumberFormat="1" applyFont="1" applyFill="1" applyBorder="1" applyAlignment="1">
      <alignment vertical="center"/>
    </xf>
    <xf numFmtId="0" fontId="3" fillId="0" borderId="11" xfId="0" applyFont="1" applyBorder="1" applyAlignment="1">
      <alignment horizontal="left" vertical="center"/>
    </xf>
    <xf numFmtId="0" fontId="3" fillId="2" borderId="0" xfId="0" applyFont="1" applyFill="1"/>
    <xf numFmtId="164" fontId="3" fillId="0" borderId="0" xfId="1" applyFont="1"/>
    <xf numFmtId="0" fontId="3" fillId="0" borderId="0" xfId="0" applyFont="1" applyAlignment="1">
      <alignment horizontal="center" vertical="center"/>
    </xf>
    <xf numFmtId="166" fontId="3" fillId="0" borderId="0" xfId="1" applyNumberFormat="1" applyFont="1"/>
    <xf numFmtId="0" fontId="3" fillId="0" borderId="22" xfId="0" applyFont="1" applyBorder="1" applyAlignment="1">
      <alignment horizontal="justify" vertical="center" wrapText="1"/>
    </xf>
    <xf numFmtId="166" fontId="3" fillId="0" borderId="20" xfId="1" applyNumberFormat="1" applyFont="1" applyBorder="1" applyAlignment="1">
      <alignment horizontal="justify" vertical="center" wrapText="1"/>
    </xf>
    <xf numFmtId="0" fontId="42" fillId="0" borderId="0" xfId="0" applyFont="1" applyAlignment="1">
      <alignment horizontal="right" vertical="center"/>
    </xf>
    <xf numFmtId="0" fontId="20" fillId="0" borderId="0" xfId="0" applyFont="1" applyAlignment="1">
      <alignment vertical="center"/>
    </xf>
    <xf numFmtId="0" fontId="3" fillId="0" borderId="25" xfId="0" applyFont="1" applyBorder="1" applyAlignment="1">
      <alignment horizontal="left" vertical="center"/>
    </xf>
    <xf numFmtId="0" fontId="3" fillId="0" borderId="15" xfId="0" applyFont="1" applyBorder="1" applyAlignment="1">
      <alignment horizontal="left"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166" fontId="4" fillId="0" borderId="20" xfId="1" applyNumberFormat="1" applyFont="1" applyBorder="1" applyAlignment="1">
      <alignment horizontal="center" vertical="center" wrapText="1"/>
    </xf>
    <xf numFmtId="14" fontId="5" fillId="0" borderId="0" xfId="0" applyNumberFormat="1" applyFont="1"/>
    <xf numFmtId="14" fontId="0" fillId="0" borderId="0" xfId="0" applyNumberFormat="1"/>
    <xf numFmtId="0" fontId="5" fillId="0" borderId="0" xfId="0" applyFont="1" applyAlignment="1">
      <alignment horizontal="center" vertical="center"/>
    </xf>
    <xf numFmtId="0" fontId="43" fillId="0" borderId="0" xfId="0" applyFont="1"/>
    <xf numFmtId="0" fontId="44" fillId="0" borderId="0" xfId="0" applyFont="1" applyAlignment="1">
      <alignment horizontal="left" vertical="center"/>
    </xf>
    <xf numFmtId="0" fontId="6" fillId="7" borderId="1" xfId="0" applyFont="1" applyFill="1" applyBorder="1" applyAlignment="1">
      <alignment horizontal="center" vertical="center" wrapText="1"/>
    </xf>
    <xf numFmtId="0" fontId="47" fillId="8" borderId="26" xfId="0" applyFont="1" applyFill="1" applyBorder="1" applyAlignment="1">
      <alignment vertical="center" wrapText="1"/>
    </xf>
    <xf numFmtId="0" fontId="6" fillId="9" borderId="26" xfId="0" applyFont="1" applyFill="1" applyBorder="1" applyAlignment="1">
      <alignment horizontal="center" vertical="center" wrapText="1"/>
    </xf>
    <xf numFmtId="0" fontId="4" fillId="0" borderId="1" xfId="0" applyFont="1" applyBorder="1" applyAlignment="1">
      <alignment horizontal="center" vertical="center" wrapText="1"/>
    </xf>
    <xf numFmtId="0" fontId="6" fillId="0" borderId="1" xfId="0" applyFont="1" applyBorder="1" applyAlignment="1">
      <alignment horizontal="center" vertical="center" wrapText="1"/>
    </xf>
    <xf numFmtId="164" fontId="4" fillId="0" borderId="1" xfId="4" applyFont="1" applyFill="1" applyBorder="1" applyAlignment="1">
      <alignment horizontal="center" vertical="center" wrapText="1"/>
    </xf>
    <xf numFmtId="164" fontId="5" fillId="0" borderId="1" xfId="4" applyFont="1" applyFill="1" applyBorder="1" applyAlignment="1">
      <alignment horizontal="center" vertical="center" wrapText="1"/>
    </xf>
    <xf numFmtId="165" fontId="5" fillId="0" borderId="1" xfId="0" applyNumberFormat="1" applyFont="1" applyBorder="1" applyAlignment="1" applyProtection="1">
      <alignment horizontal="center"/>
      <protection hidden="1"/>
    </xf>
    <xf numFmtId="164" fontId="26" fillId="0" borderId="1" xfId="4" applyFont="1" applyFill="1" applyBorder="1" applyAlignment="1">
      <alignment horizontal="center" vertical="center" wrapText="1"/>
    </xf>
    <xf numFmtId="164" fontId="6" fillId="0" borderId="1" xfId="0" applyNumberFormat="1" applyFont="1" applyBorder="1" applyAlignment="1">
      <alignment horizontal="center" vertical="center"/>
    </xf>
    <xf numFmtId="0" fontId="5" fillId="0" borderId="1" xfId="0" quotePrefix="1" applyFont="1" applyBorder="1" applyAlignment="1">
      <alignment horizontal="center" vertical="center" wrapText="1"/>
    </xf>
    <xf numFmtId="0" fontId="20" fillId="0" borderId="0" xfId="0" applyFont="1" applyAlignment="1">
      <alignment horizontal="center" vertical="center"/>
    </xf>
    <xf numFmtId="0" fontId="4" fillId="0" borderId="0" xfId="0" applyFont="1" applyAlignment="1">
      <alignment horizontal="center" vertical="center"/>
    </xf>
    <xf numFmtId="0" fontId="4" fillId="0" borderId="21" xfId="0" applyFont="1" applyBorder="1" applyAlignment="1">
      <alignment horizontal="center" vertical="center" wrapText="1"/>
    </xf>
    <xf numFmtId="0" fontId="4" fillId="0" borderId="22" xfId="0" applyFont="1" applyBorder="1" applyAlignment="1">
      <alignment horizontal="center" vertical="center" wrapText="1"/>
    </xf>
    <xf numFmtId="0" fontId="21" fillId="0" borderId="0" xfId="0" applyFont="1" applyAlignment="1">
      <alignment horizontal="center"/>
    </xf>
    <xf numFmtId="0" fontId="37" fillId="2" borderId="13" xfId="0" applyFont="1" applyFill="1" applyBorder="1" applyAlignment="1">
      <alignment horizontal="center" vertical="center"/>
    </xf>
    <xf numFmtId="0" fontId="37" fillId="2" borderId="14" xfId="0" applyFont="1" applyFill="1" applyBorder="1" applyAlignment="1">
      <alignment horizontal="center" vertical="center"/>
    </xf>
    <xf numFmtId="0" fontId="37" fillId="2" borderId="18" xfId="0" applyFont="1" applyFill="1" applyBorder="1" applyAlignment="1">
      <alignment horizontal="center" vertical="center"/>
    </xf>
    <xf numFmtId="0" fontId="4" fillId="0" borderId="24" xfId="0" applyFont="1" applyBorder="1" applyAlignment="1">
      <alignment horizontal="center" vertical="center" wrapText="1"/>
    </xf>
    <xf numFmtId="0" fontId="4" fillId="0" borderId="23" xfId="0" applyFont="1" applyBorder="1" applyAlignment="1">
      <alignment horizontal="center" vertical="center" wrapText="1"/>
    </xf>
    <xf numFmtId="0" fontId="3" fillId="0" borderId="0" xfId="0" applyFont="1" applyAlignment="1">
      <alignment horizontal="center" vertical="center"/>
    </xf>
    <xf numFmtId="0" fontId="15" fillId="0" borderId="0" xfId="0" applyFont="1" applyAlignment="1">
      <alignment horizontal="center" vertical="center"/>
    </xf>
    <xf numFmtId="0" fontId="41" fillId="0" borderId="0" xfId="0" applyFont="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15" fillId="0" borderId="9" xfId="0" applyFont="1" applyBorder="1" applyAlignment="1">
      <alignment horizontal="center" vertical="center"/>
    </xf>
    <xf numFmtId="0" fontId="15" fillId="0" borderId="10" xfId="0" applyFont="1" applyBorder="1" applyAlignment="1">
      <alignment horizontal="center" vertical="center"/>
    </xf>
    <xf numFmtId="0" fontId="9" fillId="0" borderId="5" xfId="0" applyFont="1" applyBorder="1" applyAlignment="1">
      <alignment horizontal="center" vertical="center"/>
    </xf>
    <xf numFmtId="0" fontId="9" fillId="0" borderId="6" xfId="0" applyFont="1" applyBorder="1" applyAlignment="1">
      <alignment horizontal="center" vertical="center"/>
    </xf>
    <xf numFmtId="49" fontId="10" fillId="0" borderId="1" xfId="0" applyNumberFormat="1" applyFont="1" applyBorder="1" applyAlignment="1">
      <alignment horizontal="center" vertical="center"/>
    </xf>
    <xf numFmtId="0" fontId="29" fillId="0" borderId="3" xfId="0" applyFont="1" applyBorder="1" applyAlignment="1">
      <alignment horizontal="center" vertical="center" wrapText="1"/>
    </xf>
    <xf numFmtId="0" fontId="29" fillId="0" borderId="4" xfId="0" applyFont="1" applyBorder="1" applyAlignment="1">
      <alignment horizontal="center" vertical="center" wrapText="1"/>
    </xf>
    <xf numFmtId="0" fontId="28" fillId="0" borderId="5" xfId="0" applyFont="1" applyBorder="1" applyAlignment="1">
      <alignment horizontal="center" vertical="center"/>
    </xf>
    <xf numFmtId="0" fontId="4" fillId="0" borderId="0" xfId="0" applyFont="1" applyAlignment="1">
      <alignment horizontal="center" vertical="center" wrapText="1"/>
    </xf>
    <xf numFmtId="0" fontId="26" fillId="0" borderId="0" xfId="0" applyFont="1" applyAlignment="1">
      <alignment horizontal="left" vertical="center" wrapText="1"/>
    </xf>
    <xf numFmtId="0" fontId="6" fillId="0" borderId="26" xfId="0" applyFont="1" applyBorder="1" applyAlignment="1">
      <alignment horizontal="center"/>
    </xf>
    <xf numFmtId="0" fontId="6" fillId="0" borderId="4" xfId="0" applyFont="1" applyBorder="1" applyAlignment="1">
      <alignment horizontal="center"/>
    </xf>
    <xf numFmtId="0" fontId="1" fillId="0" borderId="0" xfId="3"/>
    <xf numFmtId="0" fontId="4" fillId="0" borderId="0" xfId="3" applyFont="1" applyAlignment="1">
      <alignment horizontal="center" vertical="center"/>
    </xf>
    <xf numFmtId="0" fontId="48" fillId="0" borderId="0" xfId="3" applyFont="1" applyAlignment="1">
      <alignment horizontal="center" vertical="center"/>
    </xf>
    <xf numFmtId="0" fontId="48" fillId="0" borderId="0" xfId="3" applyFont="1" applyAlignment="1">
      <alignment horizontal="left" vertical="center"/>
    </xf>
    <xf numFmtId="14" fontId="49" fillId="0" borderId="0" xfId="3" applyNumberFormat="1" applyFont="1" applyAlignment="1">
      <alignment horizontal="left" vertical="center"/>
    </xf>
    <xf numFmtId="0" fontId="9" fillId="0" borderId="0" xfId="3" applyFont="1" applyAlignment="1">
      <alignment horizontal="center" vertical="center"/>
    </xf>
    <xf numFmtId="14" fontId="4" fillId="0" borderId="0" xfId="3" applyNumberFormat="1" applyFont="1" applyAlignment="1">
      <alignment vertical="center"/>
    </xf>
    <xf numFmtId="0" fontId="4" fillId="0" borderId="0" xfId="3" applyFont="1" applyAlignment="1">
      <alignment vertical="center"/>
    </xf>
    <xf numFmtId="0" fontId="4" fillId="0" borderId="0" xfId="3" applyFont="1" applyAlignment="1">
      <alignment horizontal="right" vertical="center"/>
    </xf>
    <xf numFmtId="14" fontId="3" fillId="0" borderId="0" xfId="3" applyNumberFormat="1" applyFont="1" applyAlignment="1">
      <alignment horizontal="left" vertical="center"/>
    </xf>
    <xf numFmtId="14" fontId="50" fillId="0" borderId="0" xfId="3" applyNumberFormat="1" applyFont="1"/>
    <xf numFmtId="0" fontId="50" fillId="0" borderId="0" xfId="3" applyFont="1"/>
    <xf numFmtId="14" fontId="3" fillId="4" borderId="2" xfId="3" applyNumberFormat="1" applyFont="1" applyFill="1" applyBorder="1" applyAlignment="1">
      <alignment horizontal="center" vertical="center" wrapText="1"/>
    </xf>
    <xf numFmtId="0" fontId="3" fillId="4" borderId="1" xfId="3" applyFont="1" applyFill="1" applyBorder="1" applyAlignment="1">
      <alignment horizontal="center" vertical="center"/>
    </xf>
    <xf numFmtId="0" fontId="3" fillId="4" borderId="2" xfId="3" applyFont="1" applyFill="1" applyBorder="1" applyAlignment="1">
      <alignment horizontal="center" vertical="center"/>
    </xf>
    <xf numFmtId="0" fontId="3" fillId="4" borderId="1" xfId="3" applyFont="1" applyFill="1" applyBorder="1" applyAlignment="1">
      <alignment horizontal="center" vertical="center"/>
    </xf>
    <xf numFmtId="14" fontId="3" fillId="4" borderId="12" xfId="3" applyNumberFormat="1" applyFont="1" applyFill="1" applyBorder="1" applyAlignment="1">
      <alignment horizontal="center" vertical="center" wrapText="1"/>
    </xf>
    <xf numFmtId="0" fontId="3" fillId="4" borderId="12" xfId="3" applyFont="1" applyFill="1" applyBorder="1" applyAlignment="1">
      <alignment horizontal="center" vertical="center"/>
    </xf>
    <xf numFmtId="14" fontId="3" fillId="0" borderId="12" xfId="3" applyNumberFormat="1" applyFont="1" applyBorder="1" applyAlignment="1">
      <alignment horizontal="center" vertical="center" wrapText="1"/>
    </xf>
    <xf numFmtId="0" fontId="3" fillId="0" borderId="1" xfId="3" applyFont="1" applyBorder="1" applyAlignment="1">
      <alignment horizontal="center" vertical="center"/>
    </xf>
    <xf numFmtId="0" fontId="51" fillId="0" borderId="1" xfId="0" applyFont="1" applyBorder="1" applyAlignment="1">
      <alignment horizontal="left" vertical="center"/>
    </xf>
    <xf numFmtId="166" fontId="7" fillId="0" borderId="1" xfId="1" applyNumberFormat="1" applyFont="1" applyBorder="1" applyAlignment="1">
      <alignment horizontal="center" vertical="center"/>
    </xf>
    <xf numFmtId="0" fontId="40" fillId="3" borderId="1" xfId="0" applyFont="1" applyFill="1" applyBorder="1" applyAlignment="1">
      <alignment horizontal="center" vertical="center"/>
    </xf>
    <xf numFmtId="14" fontId="52" fillId="0" borderId="1" xfId="0" applyNumberFormat="1" applyFont="1" applyBorder="1" applyAlignment="1" applyProtection="1">
      <alignment horizontal="center"/>
      <protection hidden="1"/>
    </xf>
    <xf numFmtId="165" fontId="7" fillId="0" borderId="1" xfId="0" applyNumberFormat="1" applyFont="1" applyBorder="1" applyAlignment="1" applyProtection="1">
      <alignment horizontal="center"/>
      <protection hidden="1"/>
    </xf>
    <xf numFmtId="0" fontId="40" fillId="0" borderId="1" xfId="0" applyFont="1" applyBorder="1" applyAlignment="1">
      <alignment horizontal="center" vertical="center"/>
    </xf>
    <xf numFmtId="14" fontId="40" fillId="0" borderId="1" xfId="0" applyNumberFormat="1" applyFont="1" applyBorder="1" applyAlignment="1">
      <alignment horizontal="center" vertical="center"/>
    </xf>
    <xf numFmtId="14" fontId="3" fillId="0" borderId="1" xfId="3" applyNumberFormat="1" applyFont="1" applyBorder="1" applyAlignment="1">
      <alignment horizontal="center" vertical="center"/>
    </xf>
    <xf numFmtId="0" fontId="3" fillId="0" borderId="1" xfId="3" applyFont="1" applyBorder="1" applyAlignment="1">
      <alignment vertical="center"/>
    </xf>
    <xf numFmtId="14" fontId="3" fillId="0" borderId="1" xfId="3" applyNumberFormat="1" applyFont="1" applyBorder="1" applyAlignment="1">
      <alignment vertical="center"/>
    </xf>
    <xf numFmtId="14" fontId="50" fillId="0" borderId="1" xfId="3" applyNumberFormat="1" applyFont="1" applyBorder="1"/>
    <xf numFmtId="0" fontId="50" fillId="0" borderId="1" xfId="3" applyFont="1" applyBorder="1"/>
    <xf numFmtId="14" fontId="22" fillId="0" borderId="0" xfId="3" applyNumberFormat="1" applyFont="1" applyAlignment="1">
      <alignment horizontal="center" vertical="center"/>
    </xf>
    <xf numFmtId="0" fontId="53" fillId="0" borderId="0" xfId="3" applyFont="1" applyAlignment="1">
      <alignment horizontal="left" vertical="center"/>
    </xf>
    <xf numFmtId="0" fontId="54" fillId="0" borderId="0" xfId="3" applyFont="1" applyAlignment="1">
      <alignment horizontal="center" vertical="center"/>
    </xf>
    <xf numFmtId="0" fontId="53" fillId="0" borderId="0" xfId="3" applyFont="1" applyAlignment="1">
      <alignment horizontal="center" vertical="center"/>
    </xf>
    <xf numFmtId="14" fontId="55" fillId="0" borderId="0" xfId="3" applyNumberFormat="1" applyFont="1" applyAlignment="1">
      <alignment horizontal="center" vertical="center"/>
    </xf>
    <xf numFmtId="14" fontId="1" fillId="0" borderId="0" xfId="3" applyNumberFormat="1" applyAlignment="1">
      <alignment vertical="center"/>
    </xf>
    <xf numFmtId="0" fontId="1" fillId="0" borderId="0" xfId="3" applyAlignment="1">
      <alignment vertical="center"/>
    </xf>
    <xf numFmtId="0" fontId="4" fillId="2" borderId="1" xfId="3" quotePrefix="1" applyFont="1" applyFill="1" applyBorder="1" applyAlignment="1">
      <alignment vertical="center"/>
    </xf>
    <xf numFmtId="166" fontId="4" fillId="0" borderId="1" xfId="1" quotePrefix="1" applyNumberFormat="1" applyFont="1" applyFill="1" applyBorder="1" applyAlignment="1">
      <alignment vertical="center"/>
    </xf>
    <xf numFmtId="14" fontId="52" fillId="0" borderId="1" xfId="0" applyNumberFormat="1" applyFont="1" applyBorder="1" applyAlignment="1" applyProtection="1">
      <alignment horizontal="left"/>
      <protection hidden="1"/>
    </xf>
    <xf numFmtId="165" fontId="7" fillId="2" borderId="1" xfId="0" applyNumberFormat="1" applyFont="1" applyFill="1" applyBorder="1" applyAlignment="1" applyProtection="1">
      <alignment horizontal="center"/>
      <protection hidden="1"/>
    </xf>
    <xf numFmtId="166" fontId="7" fillId="2" borderId="1" xfId="1" applyNumberFormat="1" applyFont="1" applyFill="1" applyBorder="1" applyAlignment="1">
      <alignment horizontal="center" vertical="center"/>
    </xf>
    <xf numFmtId="164" fontId="26" fillId="0" borderId="2" xfId="4" applyFont="1" applyFill="1" applyBorder="1" applyAlignment="1">
      <alignment horizontal="center" vertical="center" wrapText="1"/>
    </xf>
    <xf numFmtId="164" fontId="26" fillId="0" borderId="12" xfId="4" applyFont="1" applyFill="1" applyBorder="1" applyAlignment="1">
      <alignment horizontal="center" vertical="center" wrapText="1"/>
    </xf>
    <xf numFmtId="0" fontId="5" fillId="0" borderId="1" xfId="0" applyFont="1" applyBorder="1" applyAlignment="1">
      <alignment horizontal="center" vertical="center"/>
    </xf>
  </cellXfs>
  <cellStyles count="5">
    <cellStyle name="Comma" xfId="1" builtinId="3"/>
    <cellStyle name="Comma [0]" xfId="2" builtinId="6"/>
    <cellStyle name="Comma 3" xfId="4" xr:uid="{F9B69CC6-E67A-407B-AE89-3AAA1760152C}"/>
    <cellStyle name="Normal" xfId="0" builtinId="0"/>
    <cellStyle name="Normal 2" xfId="3" xr:uid="{2697143A-38E7-45AF-9EA9-13530633D19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6</xdr:col>
      <xdr:colOff>320040</xdr:colOff>
      <xdr:row>22</xdr:row>
      <xdr:rowOff>22860</xdr:rowOff>
    </xdr:from>
    <xdr:to>
      <xdr:col>8</xdr:col>
      <xdr:colOff>228600</xdr:colOff>
      <xdr:row>25</xdr:row>
      <xdr:rowOff>205740</xdr:rowOff>
    </xdr:to>
    <xdr:sp macro="" textlink="">
      <xdr:nvSpPr>
        <xdr:cNvPr id="1025" name="Text Box 1">
          <a:extLst>
            <a:ext uri="{FF2B5EF4-FFF2-40B4-BE49-F238E27FC236}">
              <a16:creationId xmlns:a16="http://schemas.microsoft.com/office/drawing/2014/main" id="{0C18E2CD-53B1-87C6-3200-EFB85057C90A}"/>
            </a:ext>
          </a:extLst>
        </xdr:cNvPr>
        <xdr:cNvSpPr txBox="1">
          <a:spLocks noChangeArrowheads="1"/>
        </xdr:cNvSpPr>
      </xdr:nvSpPr>
      <xdr:spPr bwMode="auto">
        <a:xfrm>
          <a:off x="6377940" y="4533900"/>
          <a:ext cx="1638300" cy="76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en-US" sz="1200" b="1" i="0" u="none" strike="noStrike" baseline="0">
              <a:solidFill>
                <a:srgbClr val="000000"/>
              </a:solidFill>
              <a:latin typeface="Times New Roman"/>
              <a:cs typeface="Times New Roman"/>
            </a:rPr>
            <a:t>Nợ: 632</a:t>
          </a:r>
          <a:endParaRPr lang="en-US" sz="1100" b="0" i="0" u="none" strike="noStrike" baseline="0">
            <a:solidFill>
              <a:srgbClr val="000000"/>
            </a:solidFill>
            <a:latin typeface="Calibri"/>
            <a:ea typeface="Calibri"/>
            <a:cs typeface="Calibri"/>
          </a:endParaRPr>
        </a:p>
        <a:p>
          <a:pPr algn="l" rtl="0">
            <a:defRPr sz="1000"/>
          </a:pPr>
          <a:r>
            <a:rPr lang="en-US" sz="1200" b="1" i="0" u="none" strike="noStrike" baseline="0">
              <a:solidFill>
                <a:srgbClr val="000000"/>
              </a:solidFill>
              <a:latin typeface="Times New Roman"/>
              <a:cs typeface="Times New Roman"/>
            </a:rPr>
            <a:t>Có: 155102</a:t>
          </a:r>
        </a:p>
      </xdr:txBody>
    </xdr:sp>
    <xdr:clientData/>
  </xdr:twoCellAnchor>
  <xdr:twoCellAnchor>
    <xdr:from>
      <xdr:col>6</xdr:col>
      <xdr:colOff>723900</xdr:colOff>
      <xdr:row>19</xdr:row>
      <xdr:rowOff>22860</xdr:rowOff>
    </xdr:from>
    <xdr:to>
      <xdr:col>8</xdr:col>
      <xdr:colOff>754380</xdr:colOff>
      <xdr:row>22</xdr:row>
      <xdr:rowOff>38100</xdr:rowOff>
    </xdr:to>
    <xdr:sp macro="" textlink="">
      <xdr:nvSpPr>
        <xdr:cNvPr id="1026" name="Text Box 2">
          <a:extLst>
            <a:ext uri="{FF2B5EF4-FFF2-40B4-BE49-F238E27FC236}">
              <a16:creationId xmlns:a16="http://schemas.microsoft.com/office/drawing/2014/main" id="{7CA91516-167B-D1E7-E8FB-069F97174D4C}"/>
            </a:ext>
          </a:extLst>
        </xdr:cNvPr>
        <xdr:cNvSpPr txBox="1">
          <a:spLocks noChangeArrowheads="1"/>
        </xdr:cNvSpPr>
      </xdr:nvSpPr>
      <xdr:spPr bwMode="auto">
        <a:xfrm>
          <a:off x="6781800" y="3939540"/>
          <a:ext cx="176022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Mẫu số 01-VT</a:t>
          </a:r>
          <a:endParaRPr lang="en-US" sz="1100" b="0" i="0" u="none" strike="noStrike" baseline="0">
            <a:solidFill>
              <a:srgbClr val="000000"/>
            </a:solidFill>
            <a:latin typeface="Calibri"/>
            <a:ea typeface="Calibri"/>
            <a:cs typeface="Calibri"/>
          </a:endParaRPr>
        </a:p>
        <a:p>
          <a:pPr algn="l" rtl="0">
            <a:defRPr sz="1000"/>
          </a:pPr>
          <a:r>
            <a:rPr lang="en-US" sz="1000" b="0" i="0" u="none" strike="noStrike" baseline="0">
              <a:solidFill>
                <a:srgbClr val="000000"/>
              </a:solidFill>
              <a:latin typeface="Times New Roman"/>
              <a:cs typeface="Times New Roman"/>
            </a:rPr>
            <a:t>TT 200/2014/TT-BTC ngày 22/12/2014 của Bộ Tài Chính</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441960</xdr:colOff>
      <xdr:row>21</xdr:row>
      <xdr:rowOff>7620</xdr:rowOff>
    </xdr:from>
    <xdr:to>
      <xdr:col>5</xdr:col>
      <xdr:colOff>800100</xdr:colOff>
      <xdr:row>24</xdr:row>
      <xdr:rowOff>205740</xdr:rowOff>
    </xdr:to>
    <xdr:sp macro="" textlink="">
      <xdr:nvSpPr>
        <xdr:cNvPr id="2" name="Text Box 4">
          <a:extLst>
            <a:ext uri="{FF2B5EF4-FFF2-40B4-BE49-F238E27FC236}">
              <a16:creationId xmlns:a16="http://schemas.microsoft.com/office/drawing/2014/main" id="{03B1B396-3E2A-47D5-ABF2-BAF5017D2042}"/>
            </a:ext>
          </a:extLst>
        </xdr:cNvPr>
        <xdr:cNvSpPr txBox="1">
          <a:spLocks noChangeArrowheads="1"/>
        </xdr:cNvSpPr>
      </xdr:nvSpPr>
      <xdr:spPr bwMode="auto">
        <a:xfrm>
          <a:off x="5097780" y="2750820"/>
          <a:ext cx="1638300" cy="76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en-US" sz="1200" b="1" i="0" u="none" strike="noStrike" baseline="0">
              <a:solidFill>
                <a:srgbClr val="000000"/>
              </a:solidFill>
              <a:latin typeface="Times New Roman"/>
              <a:cs typeface="Times New Roman"/>
            </a:rPr>
            <a:t>S ố:</a:t>
          </a:r>
          <a:endParaRPr lang="en-US" sz="1100" b="0" i="0" u="none" strike="noStrike" baseline="0">
            <a:solidFill>
              <a:srgbClr val="000000"/>
            </a:solidFill>
            <a:latin typeface="Calibri"/>
            <a:ea typeface="Calibri"/>
            <a:cs typeface="Calibri"/>
          </a:endParaRPr>
        </a:p>
        <a:p>
          <a:pPr algn="l" rtl="0">
            <a:defRPr sz="1000"/>
          </a:pPr>
          <a:r>
            <a:rPr lang="en-US" sz="1200" b="1" i="0" u="none" strike="noStrike" baseline="0">
              <a:solidFill>
                <a:srgbClr val="000000"/>
              </a:solidFill>
              <a:latin typeface="Times New Roman"/>
              <a:cs typeface="Times New Roman"/>
            </a:rPr>
            <a:t>N ợ:</a:t>
          </a:r>
          <a:endParaRPr lang="en-US" sz="1100" b="0" i="0" u="none" strike="noStrike" baseline="0">
            <a:solidFill>
              <a:srgbClr val="000000"/>
            </a:solidFill>
            <a:latin typeface="Calibri"/>
            <a:ea typeface="Calibri"/>
            <a:cs typeface="Calibri"/>
          </a:endParaRPr>
        </a:p>
        <a:p>
          <a:pPr algn="l" rtl="0">
            <a:defRPr sz="1000"/>
          </a:pPr>
          <a:r>
            <a:rPr lang="en-US" sz="1200" b="1" i="0" u="none" strike="noStrike" baseline="0">
              <a:solidFill>
                <a:srgbClr val="000000"/>
              </a:solidFill>
              <a:latin typeface="Times New Roman"/>
              <a:cs typeface="Times New Roman"/>
            </a:rPr>
            <a:t>C ó:</a:t>
          </a:r>
        </a:p>
      </xdr:txBody>
    </xdr:sp>
    <xdr:clientData/>
  </xdr:twoCellAnchor>
  <xdr:twoCellAnchor>
    <xdr:from>
      <xdr:col>4</xdr:col>
      <xdr:colOff>441960</xdr:colOff>
      <xdr:row>21</xdr:row>
      <xdr:rowOff>7620</xdr:rowOff>
    </xdr:from>
    <xdr:to>
      <xdr:col>5</xdr:col>
      <xdr:colOff>800100</xdr:colOff>
      <xdr:row>24</xdr:row>
      <xdr:rowOff>205740</xdr:rowOff>
    </xdr:to>
    <xdr:sp macro="" textlink="">
      <xdr:nvSpPr>
        <xdr:cNvPr id="3" name="Text Box 4">
          <a:extLst>
            <a:ext uri="{FF2B5EF4-FFF2-40B4-BE49-F238E27FC236}">
              <a16:creationId xmlns:a16="http://schemas.microsoft.com/office/drawing/2014/main" id="{43A43B9A-027F-4FAD-974C-20B44BFDD059}"/>
            </a:ext>
          </a:extLst>
        </xdr:cNvPr>
        <xdr:cNvSpPr txBox="1">
          <a:spLocks noChangeArrowheads="1"/>
        </xdr:cNvSpPr>
      </xdr:nvSpPr>
      <xdr:spPr bwMode="auto">
        <a:xfrm>
          <a:off x="5219700" y="4472940"/>
          <a:ext cx="1638300" cy="76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en-US" sz="1200" b="1" i="0" u="none" strike="noStrike" baseline="0">
              <a:solidFill>
                <a:srgbClr val="000000"/>
              </a:solidFill>
              <a:latin typeface="Times New Roman"/>
              <a:cs typeface="Times New Roman"/>
            </a:rPr>
            <a:t>S ố:</a:t>
          </a:r>
          <a:endParaRPr lang="en-US" sz="1100" b="0" i="0" u="none" strike="noStrike" baseline="0">
            <a:solidFill>
              <a:srgbClr val="000000"/>
            </a:solidFill>
            <a:latin typeface="Calibri"/>
            <a:ea typeface="Calibri"/>
            <a:cs typeface="Calibri"/>
          </a:endParaRPr>
        </a:p>
        <a:p>
          <a:pPr algn="l" rtl="0">
            <a:defRPr sz="1000"/>
          </a:pPr>
          <a:r>
            <a:rPr lang="en-US" sz="1200" b="1" i="0" u="none" strike="noStrike" baseline="0">
              <a:solidFill>
                <a:srgbClr val="000000"/>
              </a:solidFill>
              <a:latin typeface="Times New Roman"/>
              <a:cs typeface="Times New Roman"/>
            </a:rPr>
            <a:t>N ợ:</a:t>
          </a:r>
          <a:endParaRPr lang="en-US" sz="1100" b="0" i="0" u="none" strike="noStrike" baseline="0">
            <a:solidFill>
              <a:srgbClr val="000000"/>
            </a:solidFill>
            <a:latin typeface="Calibri"/>
            <a:ea typeface="Calibri"/>
            <a:cs typeface="Calibri"/>
          </a:endParaRPr>
        </a:p>
        <a:p>
          <a:pPr algn="l" rtl="0">
            <a:defRPr sz="1000"/>
          </a:pPr>
          <a:r>
            <a:rPr lang="en-US" sz="1200" b="1" i="0" u="none" strike="noStrike" baseline="0">
              <a:solidFill>
                <a:srgbClr val="000000"/>
              </a:solidFill>
              <a:latin typeface="Times New Roman"/>
              <a:cs typeface="Times New Roman"/>
            </a:rPr>
            <a:t>C ó:</a:t>
          </a:r>
        </a:p>
      </xdr:txBody>
    </xdr:sp>
    <xdr:clientData/>
  </xdr:twoCellAnchor>
  <xdr:twoCellAnchor>
    <xdr:from>
      <xdr:col>4</xdr:col>
      <xdr:colOff>419100</xdr:colOff>
      <xdr:row>17</xdr:row>
      <xdr:rowOff>53340</xdr:rowOff>
    </xdr:from>
    <xdr:to>
      <xdr:col>6</xdr:col>
      <xdr:colOff>38100</xdr:colOff>
      <xdr:row>21</xdr:row>
      <xdr:rowOff>60960</xdr:rowOff>
    </xdr:to>
    <xdr:sp macro="" textlink="">
      <xdr:nvSpPr>
        <xdr:cNvPr id="4" name="Text Box 5">
          <a:extLst>
            <a:ext uri="{FF2B5EF4-FFF2-40B4-BE49-F238E27FC236}">
              <a16:creationId xmlns:a16="http://schemas.microsoft.com/office/drawing/2014/main" id="{451A9144-7C1D-424E-9763-8E3B6FC50EC0}"/>
            </a:ext>
          </a:extLst>
        </xdr:cNvPr>
        <xdr:cNvSpPr txBox="1">
          <a:spLocks noChangeArrowheads="1"/>
        </xdr:cNvSpPr>
      </xdr:nvSpPr>
      <xdr:spPr bwMode="auto">
        <a:xfrm>
          <a:off x="5196840" y="3688080"/>
          <a:ext cx="1935480" cy="838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ctr" rtl="0">
            <a:defRPr sz="1000"/>
          </a:pPr>
          <a:r>
            <a:rPr lang="en-US" sz="1000" b="0" i="0" u="none" strike="noStrike" baseline="0">
              <a:solidFill>
                <a:srgbClr val="000000"/>
              </a:solidFill>
              <a:latin typeface="Times New Roman"/>
              <a:cs typeface="Times New Roman"/>
            </a:rPr>
            <a:t>Mẫu số 01-TT</a:t>
          </a:r>
          <a:endParaRPr lang="en-US" sz="1100" b="0" i="0" u="none" strike="noStrike" baseline="0">
            <a:solidFill>
              <a:srgbClr val="000000"/>
            </a:solidFill>
            <a:latin typeface="Calibri"/>
            <a:ea typeface="Calibri"/>
            <a:cs typeface="Calibri"/>
          </a:endParaRPr>
        </a:p>
        <a:p>
          <a:pPr algn="ctr" rtl="0">
            <a:defRPr sz="1000"/>
          </a:pPr>
          <a:r>
            <a:rPr lang="en-US" sz="1000" b="0" i="0" u="none" strike="noStrike" baseline="0">
              <a:solidFill>
                <a:srgbClr val="000000"/>
              </a:solidFill>
              <a:latin typeface="Times New Roman"/>
              <a:cs typeface="Times New Roman"/>
            </a:rPr>
            <a:t>TT 200/2014/TT-BTC ngày 22/12/2014 của Bộ Tài Chính</a:t>
          </a:r>
        </a:p>
      </xdr:txBody>
    </xdr:sp>
    <xdr:clientData/>
  </xdr:twoCellAnchor>
  <xdr:twoCellAnchor>
    <xdr:from>
      <xdr:col>4</xdr:col>
      <xdr:colOff>441960</xdr:colOff>
      <xdr:row>21</xdr:row>
      <xdr:rowOff>7620</xdr:rowOff>
    </xdr:from>
    <xdr:to>
      <xdr:col>5</xdr:col>
      <xdr:colOff>800100</xdr:colOff>
      <xdr:row>24</xdr:row>
      <xdr:rowOff>205740</xdr:rowOff>
    </xdr:to>
    <xdr:sp macro="" textlink="">
      <xdr:nvSpPr>
        <xdr:cNvPr id="5" name="Text Box 4">
          <a:extLst>
            <a:ext uri="{FF2B5EF4-FFF2-40B4-BE49-F238E27FC236}">
              <a16:creationId xmlns:a16="http://schemas.microsoft.com/office/drawing/2014/main" id="{69809302-61B4-4237-B4E7-872BF6530D02}"/>
            </a:ext>
          </a:extLst>
        </xdr:cNvPr>
        <xdr:cNvSpPr txBox="1">
          <a:spLocks noChangeArrowheads="1"/>
        </xdr:cNvSpPr>
      </xdr:nvSpPr>
      <xdr:spPr bwMode="auto">
        <a:xfrm>
          <a:off x="5219700" y="4472940"/>
          <a:ext cx="1638300" cy="76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en-US" sz="1200" b="1" i="0" u="none" strike="noStrike" baseline="0">
              <a:solidFill>
                <a:srgbClr val="000000"/>
              </a:solidFill>
              <a:latin typeface="Times New Roman"/>
              <a:cs typeface="Times New Roman"/>
            </a:rPr>
            <a:t>S ố: PT06</a:t>
          </a:r>
          <a:endParaRPr lang="en-US" sz="1100" b="0" i="0" u="none" strike="noStrike" baseline="0">
            <a:solidFill>
              <a:srgbClr val="000000"/>
            </a:solidFill>
            <a:latin typeface="Calibri"/>
            <a:ea typeface="Calibri"/>
            <a:cs typeface="Calibri"/>
          </a:endParaRPr>
        </a:p>
        <a:p>
          <a:pPr algn="l" rtl="0">
            <a:defRPr sz="1000"/>
          </a:pPr>
          <a:r>
            <a:rPr lang="en-US" sz="1200" b="1" i="0" u="none" strike="noStrike" baseline="0">
              <a:solidFill>
                <a:srgbClr val="000000"/>
              </a:solidFill>
              <a:latin typeface="Times New Roman"/>
              <a:cs typeface="Times New Roman"/>
            </a:rPr>
            <a:t>N ợ: 1111</a:t>
          </a:r>
          <a:endParaRPr lang="en-US" sz="1100" b="0" i="0" u="none" strike="noStrike" baseline="0">
            <a:solidFill>
              <a:srgbClr val="000000"/>
            </a:solidFill>
            <a:latin typeface="Calibri"/>
            <a:ea typeface="Calibri"/>
            <a:cs typeface="Calibri"/>
          </a:endParaRPr>
        </a:p>
        <a:p>
          <a:pPr algn="l" rtl="0">
            <a:defRPr sz="1000"/>
          </a:pPr>
          <a:r>
            <a:rPr lang="en-US" sz="1200" b="1" i="0" u="none" strike="noStrike" baseline="0">
              <a:solidFill>
                <a:srgbClr val="000000"/>
              </a:solidFill>
              <a:latin typeface="Times New Roman"/>
              <a:cs typeface="Times New Roman"/>
            </a:rPr>
            <a:t>C ó: 5112/33311</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243839</xdr:colOff>
      <xdr:row>11</xdr:row>
      <xdr:rowOff>152400</xdr:rowOff>
    </xdr:from>
    <xdr:to>
      <xdr:col>15</xdr:col>
      <xdr:colOff>126400</xdr:colOff>
      <xdr:row>24</xdr:row>
      <xdr:rowOff>137160</xdr:rowOff>
    </xdr:to>
    <xdr:pic>
      <xdr:nvPicPr>
        <xdr:cNvPr id="2" name="Picture 1" descr="A screenshot of a computer&#10;&#10;Description automatically generated">
          <a:extLst>
            <a:ext uri="{FF2B5EF4-FFF2-40B4-BE49-F238E27FC236}">
              <a16:creationId xmlns:a16="http://schemas.microsoft.com/office/drawing/2014/main" id="{D7B863A4-0F02-42E1-B05B-14D848839844}"/>
            </a:ext>
          </a:extLst>
        </xdr:cNvPr>
        <xdr:cNvPicPr>
          <a:picLocks noChangeAspect="1"/>
        </xdr:cNvPicPr>
      </xdr:nvPicPr>
      <xdr:blipFill>
        <a:blip xmlns:r="http://schemas.openxmlformats.org/officeDocument/2006/relationships" r:embed="rId1"/>
        <a:stretch>
          <a:fillRect/>
        </a:stretch>
      </xdr:blipFill>
      <xdr:spPr>
        <a:xfrm>
          <a:off x="8023859" y="2636520"/>
          <a:ext cx="5368961" cy="2560320"/>
        </a:xfrm>
        <a:prstGeom prst="rect">
          <a:avLst/>
        </a:prstGeom>
        <a:ln w="38100" cap="sq">
          <a:solidFill>
            <a:srgbClr val="000000"/>
          </a:solidFill>
          <a:prstDash val="solid"/>
          <a:miter lim="800000"/>
        </a:ln>
        <a:effectLst>
          <a:outerShdw blurRad="50800" dist="38100" dir="2700000" algn="tl" rotWithShape="0">
            <a:srgbClr val="000000">
              <a:alpha val="43000"/>
            </a:srgbClr>
          </a:outerShdw>
        </a:effec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E611F5-E2A3-413F-8644-1A3B01A676A0}">
  <sheetPr>
    <tabColor rgb="FFFFFF00"/>
  </sheetPr>
  <dimension ref="A1:E21"/>
  <sheetViews>
    <sheetView topLeftCell="A7" workbookViewId="0">
      <selection activeCell="A2" sqref="A2"/>
    </sheetView>
  </sheetViews>
  <sheetFormatPr defaultRowHeight="15.6" x14ac:dyDescent="0.3"/>
  <cols>
    <col min="1" max="1" width="8.88671875" style="1"/>
    <col min="2" max="2" width="11.44140625" style="1" customWidth="1"/>
    <col min="3" max="3" width="8.88671875" style="1"/>
    <col min="4" max="4" width="17.33203125" style="1" customWidth="1"/>
    <col min="5" max="5" width="16.21875" style="1" customWidth="1"/>
    <col min="6" max="6" width="8.88671875" style="1"/>
    <col min="7" max="7" width="9.88671875" style="1" bestFit="1" customWidth="1"/>
    <col min="8" max="16384" width="8.88671875" style="1"/>
  </cols>
  <sheetData>
    <row r="1" spans="1:5" x14ac:dyDescent="0.3">
      <c r="A1" s="136" t="s">
        <v>525</v>
      </c>
      <c r="B1" s="136"/>
    </row>
    <row r="3" spans="1:5" x14ac:dyDescent="0.3">
      <c r="B3" s="104" t="s">
        <v>435</v>
      </c>
    </row>
    <row r="4" spans="1:5" x14ac:dyDescent="0.3">
      <c r="B4" s="1" t="s">
        <v>459</v>
      </c>
    </row>
    <row r="5" spans="1:5" x14ac:dyDescent="0.3">
      <c r="B5" s="101"/>
    </row>
    <row r="6" spans="1:5" x14ac:dyDescent="0.3">
      <c r="B6" s="101" t="s">
        <v>460</v>
      </c>
    </row>
    <row r="7" spans="1:5" x14ac:dyDescent="0.3">
      <c r="B7" s="1" t="s">
        <v>461</v>
      </c>
      <c r="D7" s="139">
        <f>70*170000</f>
        <v>11900000</v>
      </c>
      <c r="E7" s="139"/>
    </row>
    <row r="8" spans="1:5" x14ac:dyDescent="0.3">
      <c r="B8" s="1" t="s">
        <v>466</v>
      </c>
      <c r="D8" s="139"/>
      <c r="E8" s="139">
        <f>D7</f>
        <v>11900000</v>
      </c>
    </row>
    <row r="9" spans="1:5" x14ac:dyDescent="0.3">
      <c r="D9" s="139"/>
      <c r="E9" s="139"/>
    </row>
    <row r="10" spans="1:5" x14ac:dyDescent="0.3">
      <c r="B10" s="102" t="s">
        <v>467</v>
      </c>
      <c r="D10" s="139"/>
      <c r="E10" s="139"/>
    </row>
    <row r="11" spans="1:5" ht="27.6" customHeight="1" x14ac:dyDescent="0.3">
      <c r="B11" s="102" t="s">
        <v>468</v>
      </c>
      <c r="D11" s="139"/>
      <c r="E11" s="139"/>
    </row>
    <row r="12" spans="1:5" ht="33" customHeight="1" x14ac:dyDescent="0.3">
      <c r="B12" s="102" t="s">
        <v>469</v>
      </c>
      <c r="D12" s="139"/>
      <c r="E12" s="139"/>
    </row>
    <row r="13" spans="1:5" ht="36.6" customHeight="1" x14ac:dyDescent="0.3">
      <c r="D13" s="139"/>
      <c r="E13" s="139"/>
    </row>
    <row r="14" spans="1:5" x14ac:dyDescent="0.3">
      <c r="B14" s="101" t="s">
        <v>462</v>
      </c>
      <c r="D14" s="139"/>
      <c r="E14" s="139"/>
    </row>
    <row r="15" spans="1:5" x14ac:dyDescent="0.3">
      <c r="B15" s="1" t="s">
        <v>463</v>
      </c>
      <c r="D15" s="139">
        <f>E16+E17</f>
        <v>19250000</v>
      </c>
      <c r="E15" s="139"/>
    </row>
    <row r="16" spans="1:5" x14ac:dyDescent="0.3">
      <c r="B16" s="1" t="s">
        <v>464</v>
      </c>
      <c r="E16" s="139">
        <f>70*250000</f>
        <v>17500000</v>
      </c>
    </row>
    <row r="17" spans="2:5" x14ac:dyDescent="0.3">
      <c r="B17" s="1" t="s">
        <v>465</v>
      </c>
      <c r="E17" s="139">
        <f>10%*E16</f>
        <v>1750000</v>
      </c>
    </row>
    <row r="18" spans="2:5" x14ac:dyDescent="0.3">
      <c r="E18" s="139"/>
    </row>
    <row r="19" spans="2:5" x14ac:dyDescent="0.3">
      <c r="B19" s="102" t="s">
        <v>470</v>
      </c>
    </row>
    <row r="20" spans="2:5" x14ac:dyDescent="0.3">
      <c r="B20" s="102" t="s">
        <v>471</v>
      </c>
    </row>
    <row r="21" spans="2:5" x14ac:dyDescent="0.3">
      <c r="B21" s="102" t="s">
        <v>472</v>
      </c>
    </row>
  </sheetData>
  <pageMargins left="0.7" right="0.7" top="0.75" bottom="0.75" header="0.3" footer="0.3"/>
  <pageSetup orientation="portrait" horizontalDpi="300" verticalDpi="0" copies="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BDFF80-5EE3-490E-878E-6BED8F59E890}">
  <sheetPr>
    <tabColor rgb="FF00B0F0"/>
  </sheetPr>
  <dimension ref="A2:I51"/>
  <sheetViews>
    <sheetView topLeftCell="A34" workbookViewId="0">
      <selection activeCell="B44" sqref="B44"/>
    </sheetView>
  </sheetViews>
  <sheetFormatPr defaultRowHeight="14.4" x14ac:dyDescent="0.3"/>
  <cols>
    <col min="1" max="1" width="7.6640625" customWidth="1"/>
    <col min="2" max="2" width="15.6640625" customWidth="1"/>
    <col min="3" max="3" width="24.6640625" customWidth="1"/>
    <col min="4" max="4" width="20.44140625" customWidth="1"/>
    <col min="5" max="5" width="12.6640625" customWidth="1"/>
    <col min="6" max="6" width="9.33203125" customWidth="1"/>
    <col min="7" max="7" width="12.88671875" customWidth="1"/>
    <col min="8" max="8" width="12.33203125" customWidth="1"/>
    <col min="9" max="9" width="13.109375" customWidth="1"/>
  </cols>
  <sheetData>
    <row r="2" spans="1:8" ht="16.8" x14ac:dyDescent="0.3">
      <c r="B2" s="105" t="s">
        <v>473</v>
      </c>
      <c r="C2" s="9"/>
      <c r="D2" s="9"/>
      <c r="E2" s="9"/>
      <c r="F2" s="9"/>
      <c r="G2" s="9"/>
      <c r="H2" s="9"/>
    </row>
    <row r="3" spans="1:8" ht="16.8" x14ac:dyDescent="0.3">
      <c r="B3" s="9"/>
      <c r="C3" s="9"/>
      <c r="D3" s="9"/>
      <c r="E3" s="9"/>
      <c r="F3" s="9"/>
      <c r="G3" s="9"/>
      <c r="H3" s="9"/>
    </row>
    <row r="4" spans="1:8" ht="16.8" x14ac:dyDescent="0.3">
      <c r="B4" s="29" t="s">
        <v>474</v>
      </c>
    </row>
    <row r="5" spans="1:8" ht="16.2" thickBot="1" x14ac:dyDescent="0.35">
      <c r="A5" s="6"/>
    </row>
    <row r="6" spans="1:8" s="31" customFormat="1" ht="16.8" x14ac:dyDescent="0.3">
      <c r="B6" s="170" t="s">
        <v>440</v>
      </c>
      <c r="C6" s="171"/>
      <c r="D6" s="172"/>
      <c r="E6" s="169"/>
      <c r="F6" s="169"/>
    </row>
    <row r="7" spans="1:8" ht="16.8" x14ac:dyDescent="0.3">
      <c r="B7" s="106" t="s">
        <v>436</v>
      </c>
      <c r="C7" s="110"/>
      <c r="D7" s="111"/>
    </row>
    <row r="8" spans="1:8" ht="16.8" x14ac:dyDescent="0.3">
      <c r="B8" s="106" t="s">
        <v>437</v>
      </c>
      <c r="C8" s="110"/>
      <c r="D8" s="111"/>
    </row>
    <row r="9" spans="1:8" ht="16.8" x14ac:dyDescent="0.3">
      <c r="B9" s="106" t="s">
        <v>438</v>
      </c>
      <c r="C9" s="112"/>
      <c r="D9" s="111"/>
    </row>
    <row r="10" spans="1:8" ht="16.8" x14ac:dyDescent="0.3">
      <c r="B10" s="106" t="s">
        <v>441</v>
      </c>
      <c r="C10" s="113"/>
      <c r="D10" s="111"/>
    </row>
    <row r="11" spans="1:8" ht="16.8" x14ac:dyDescent="0.3">
      <c r="B11" s="106" t="s">
        <v>442</v>
      </c>
      <c r="C11" s="113"/>
      <c r="D11" s="111"/>
    </row>
    <row r="12" spans="1:8" ht="16.8" x14ac:dyDescent="0.3">
      <c r="B12" s="106" t="s">
        <v>443</v>
      </c>
      <c r="C12" s="113"/>
      <c r="D12" s="111"/>
    </row>
    <row r="13" spans="1:8" ht="16.8" x14ac:dyDescent="0.3">
      <c r="B13" s="106" t="s">
        <v>444</v>
      </c>
      <c r="C13" s="113"/>
      <c r="D13" s="111"/>
    </row>
    <row r="14" spans="1:8" ht="16.8" x14ac:dyDescent="0.3">
      <c r="B14" s="107" t="s">
        <v>439</v>
      </c>
      <c r="C14" s="9"/>
      <c r="D14" s="111"/>
    </row>
    <row r="15" spans="1:8" ht="17.399999999999999" thickBot="1" x14ac:dyDescent="0.35">
      <c r="B15" s="108"/>
      <c r="C15" s="109"/>
      <c r="D15" s="114"/>
    </row>
    <row r="18" spans="2:9" ht="15.6" x14ac:dyDescent="0.3">
      <c r="B18" s="6"/>
    </row>
    <row r="19" spans="2:9" ht="15.6" x14ac:dyDescent="0.3">
      <c r="B19" s="2" t="s">
        <v>436</v>
      </c>
    </row>
    <row r="20" spans="2:9" ht="15.6" x14ac:dyDescent="0.3">
      <c r="B20" s="2" t="s">
        <v>437</v>
      </c>
    </row>
    <row r="21" spans="2:9" ht="15.6" x14ac:dyDescent="0.3">
      <c r="B21" s="2" t="s">
        <v>438</v>
      </c>
    </row>
    <row r="22" spans="2:9" ht="15.6" x14ac:dyDescent="0.3">
      <c r="B22" s="6"/>
    </row>
    <row r="23" spans="2:9" ht="15.6" x14ac:dyDescent="0.3">
      <c r="B23" s="116"/>
    </row>
    <row r="24" spans="2:9" x14ac:dyDescent="0.3">
      <c r="B24" s="115"/>
    </row>
    <row r="25" spans="2:9" ht="22.8" x14ac:dyDescent="0.3">
      <c r="B25" s="176" t="s">
        <v>475</v>
      </c>
      <c r="C25" s="176"/>
      <c r="D25" s="176"/>
      <c r="E25" s="176"/>
      <c r="F25" s="176"/>
      <c r="G25" s="176"/>
      <c r="H25" s="176"/>
      <c r="I25" s="176"/>
    </row>
    <row r="26" spans="2:9" ht="15.6" x14ac:dyDescent="0.3">
      <c r="B26" s="175" t="s">
        <v>476</v>
      </c>
      <c r="C26" s="175"/>
      <c r="D26" s="175"/>
      <c r="E26" s="175"/>
      <c r="F26" s="175"/>
      <c r="G26" s="175"/>
      <c r="H26" s="175"/>
      <c r="I26" s="175"/>
    </row>
    <row r="27" spans="2:9" ht="15.6" x14ac:dyDescent="0.3">
      <c r="B27" s="166" t="s">
        <v>497</v>
      </c>
      <c r="C27" s="177"/>
      <c r="D27" s="177"/>
      <c r="E27" s="177"/>
      <c r="F27" s="177"/>
      <c r="G27" s="177"/>
      <c r="H27" s="177"/>
    </row>
    <row r="28" spans="2:9" ht="15.6" x14ac:dyDescent="0.3">
      <c r="B28" s="138"/>
    </row>
    <row r="29" spans="2:9" ht="15.6" x14ac:dyDescent="0.3">
      <c r="B29" s="6" t="s">
        <v>498</v>
      </c>
    </row>
    <row r="30" spans="2:9" ht="15.6" x14ac:dyDescent="0.3">
      <c r="B30" s="6" t="s">
        <v>477</v>
      </c>
    </row>
    <row r="31" spans="2:9" ht="21" customHeight="1" x14ac:dyDescent="0.3">
      <c r="B31" s="6" t="s">
        <v>499</v>
      </c>
    </row>
    <row r="32" spans="2:9" ht="22.8" customHeight="1" x14ac:dyDescent="0.3">
      <c r="B32" s="6" t="s">
        <v>478</v>
      </c>
    </row>
    <row r="33" spans="2:9" ht="16.2" thickBot="1" x14ac:dyDescent="0.35">
      <c r="B33" s="6"/>
    </row>
    <row r="34" spans="2:9" ht="16.2" thickBot="1" x14ac:dyDescent="0.35">
      <c r="B34" s="167" t="s">
        <v>74</v>
      </c>
      <c r="C34" s="167" t="s">
        <v>445</v>
      </c>
      <c r="D34" s="167" t="s">
        <v>446</v>
      </c>
      <c r="E34" s="167" t="s">
        <v>44</v>
      </c>
      <c r="F34" s="173" t="s">
        <v>447</v>
      </c>
      <c r="G34" s="174"/>
      <c r="H34" s="167" t="s">
        <v>448</v>
      </c>
      <c r="I34" s="167" t="s">
        <v>449</v>
      </c>
    </row>
    <row r="35" spans="2:9" ht="16.2" thickBot="1" x14ac:dyDescent="0.35">
      <c r="B35" s="168"/>
      <c r="C35" s="168"/>
      <c r="D35" s="168"/>
      <c r="E35" s="168"/>
      <c r="F35" s="118" t="s">
        <v>479</v>
      </c>
      <c r="G35" s="118" t="s">
        <v>480</v>
      </c>
      <c r="H35" s="168"/>
      <c r="I35" s="168"/>
    </row>
    <row r="36" spans="2:9" ht="16.2" thickBot="1" x14ac:dyDescent="0.35">
      <c r="B36" s="140">
        <v>1</v>
      </c>
      <c r="C36" s="117" t="s">
        <v>327</v>
      </c>
      <c r="D36" s="117"/>
      <c r="E36" s="117" t="s">
        <v>481</v>
      </c>
      <c r="F36" s="117">
        <v>70</v>
      </c>
      <c r="G36" s="117">
        <v>70</v>
      </c>
      <c r="H36" s="141">
        <v>170000</v>
      </c>
      <c r="I36" s="141">
        <f>H36*G36</f>
        <v>11900000</v>
      </c>
    </row>
    <row r="37" spans="2:9" ht="16.2" thickBot="1" x14ac:dyDescent="0.35">
      <c r="B37" s="140"/>
      <c r="C37" s="117"/>
      <c r="D37" s="117"/>
      <c r="E37" s="117"/>
      <c r="F37" s="117"/>
      <c r="G37" s="117"/>
      <c r="H37" s="117"/>
      <c r="I37" s="117"/>
    </row>
    <row r="38" spans="2:9" ht="16.2" thickBot="1" x14ac:dyDescent="0.35">
      <c r="B38" s="140"/>
      <c r="C38" s="117"/>
      <c r="D38" s="117"/>
      <c r="E38" s="117"/>
      <c r="F38" s="117"/>
      <c r="G38" s="117"/>
      <c r="H38" s="117"/>
      <c r="I38" s="117"/>
    </row>
    <row r="39" spans="2:9" ht="16.2" thickBot="1" x14ac:dyDescent="0.35">
      <c r="B39" s="140"/>
      <c r="C39" s="117"/>
      <c r="D39" s="117"/>
      <c r="E39" s="117"/>
      <c r="F39" s="117"/>
      <c r="G39" s="117"/>
      <c r="H39" s="117"/>
      <c r="I39" s="117"/>
    </row>
    <row r="40" spans="2:9" ht="16.2" thickBot="1" x14ac:dyDescent="0.35">
      <c r="B40" s="140"/>
      <c r="C40" s="117"/>
      <c r="D40" s="117"/>
      <c r="E40" s="117"/>
      <c r="F40" s="117"/>
      <c r="G40" s="117"/>
      <c r="H40" s="117"/>
      <c r="I40" s="117"/>
    </row>
    <row r="41" spans="2:9" ht="16.2" thickBot="1" x14ac:dyDescent="0.35">
      <c r="B41" s="140"/>
      <c r="C41" s="117"/>
      <c r="D41" s="117"/>
      <c r="E41" s="117"/>
      <c r="F41" s="117"/>
      <c r="G41" s="117"/>
      <c r="H41" s="117"/>
      <c r="I41" s="117"/>
    </row>
    <row r="42" spans="2:9" ht="16.2" thickBot="1" x14ac:dyDescent="0.35">
      <c r="B42" s="140"/>
      <c r="C42" s="118" t="s">
        <v>450</v>
      </c>
      <c r="D42" s="117"/>
      <c r="E42" s="117"/>
      <c r="F42" s="148">
        <f>SUM(F36:F41)</f>
        <v>70</v>
      </c>
      <c r="G42" s="148">
        <f t="shared" ref="G42:I42" si="0">SUM(G36:G41)</f>
        <v>70</v>
      </c>
      <c r="H42" s="148">
        <f t="shared" si="0"/>
        <v>170000</v>
      </c>
      <c r="I42" s="148">
        <f t="shared" si="0"/>
        <v>11900000</v>
      </c>
    </row>
    <row r="43" spans="2:9" ht="24.6" customHeight="1" x14ac:dyDescent="0.3">
      <c r="B43" s="2" t="s">
        <v>511</v>
      </c>
    </row>
    <row r="44" spans="2:9" ht="19.8" customHeight="1" x14ac:dyDescent="0.3">
      <c r="B44" s="2" t="s">
        <v>482</v>
      </c>
    </row>
    <row r="45" spans="2:9" ht="15.6" x14ac:dyDescent="0.3">
      <c r="B45" s="7"/>
      <c r="D45" s="7"/>
      <c r="H45" s="142" t="s">
        <v>476</v>
      </c>
    </row>
    <row r="46" spans="2:9" ht="23.4" customHeight="1" x14ac:dyDescent="0.3">
      <c r="B46" s="7"/>
      <c r="D46" s="7"/>
      <c r="F46" s="7"/>
    </row>
    <row r="47" spans="2:9" ht="15.6" x14ac:dyDescent="0.3">
      <c r="B47" s="103" t="s">
        <v>451</v>
      </c>
      <c r="C47" s="166" t="s">
        <v>483</v>
      </c>
      <c r="D47" s="166"/>
      <c r="E47" s="103" t="s">
        <v>452</v>
      </c>
      <c r="H47" s="103" t="s">
        <v>484</v>
      </c>
    </row>
    <row r="48" spans="2:9" x14ac:dyDescent="0.3">
      <c r="B48" s="143" t="s">
        <v>453</v>
      </c>
      <c r="C48" s="165" t="s">
        <v>453</v>
      </c>
      <c r="D48" s="165"/>
      <c r="E48" s="120" t="s">
        <v>453</v>
      </c>
      <c r="H48" s="120" t="s">
        <v>453</v>
      </c>
    </row>
    <row r="49" spans="2:9" ht="15.6" x14ac:dyDescent="0.3">
      <c r="B49" s="119"/>
    </row>
    <row r="51" spans="2:9" ht="15.6" x14ac:dyDescent="0.3">
      <c r="B51" s="103" t="s">
        <v>485</v>
      </c>
      <c r="C51" s="166" t="s">
        <v>506</v>
      </c>
      <c r="D51" s="166"/>
      <c r="E51" s="103" t="s">
        <v>486</v>
      </c>
      <c r="F51" s="103"/>
      <c r="G51" s="103"/>
      <c r="H51" s="103" t="s">
        <v>487</v>
      </c>
      <c r="I51" s="103"/>
    </row>
  </sheetData>
  <mergeCells count="15">
    <mergeCell ref="E6:F6"/>
    <mergeCell ref="B6:D6"/>
    <mergeCell ref="B34:B35"/>
    <mergeCell ref="C34:C35"/>
    <mergeCell ref="D34:D35"/>
    <mergeCell ref="E34:E35"/>
    <mergeCell ref="F34:G34"/>
    <mergeCell ref="B26:I26"/>
    <mergeCell ref="B25:I25"/>
    <mergeCell ref="B27:H27"/>
    <mergeCell ref="C48:D48"/>
    <mergeCell ref="C51:D51"/>
    <mergeCell ref="C47:D47"/>
    <mergeCell ref="H34:H35"/>
    <mergeCell ref="I34:I35"/>
  </mergeCells>
  <pageMargins left="0.7" right="0.7" top="0.75" bottom="0.75" header="0.3" footer="0.3"/>
  <pageSetup orientation="portrait" horizontalDpi="300" verticalDpi="0" copies="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FCB41F-2C54-4CA2-B8E8-81DED381BBAE}">
  <sheetPr>
    <tabColor rgb="FFFFFF00"/>
  </sheetPr>
  <dimension ref="B1:K40"/>
  <sheetViews>
    <sheetView workbookViewId="0">
      <selection activeCell="D38" sqref="D38"/>
    </sheetView>
  </sheetViews>
  <sheetFormatPr defaultRowHeight="14.4" x14ac:dyDescent="0.3"/>
  <cols>
    <col min="2" max="2" width="21.109375" customWidth="1"/>
    <col min="3" max="3" width="18" customWidth="1"/>
    <col min="4" max="4" width="21.6640625" customWidth="1"/>
    <col min="5" max="5" width="18.6640625" customWidth="1"/>
    <col min="6" max="6" width="15.109375" customWidth="1"/>
    <col min="7" max="7" width="14.21875" customWidth="1"/>
  </cols>
  <sheetData>
    <row r="1" spans="2:7" ht="15.6" x14ac:dyDescent="0.3">
      <c r="B1" s="1"/>
      <c r="C1" s="1"/>
      <c r="D1" s="1"/>
      <c r="E1" s="1"/>
      <c r="F1" s="1"/>
      <c r="G1" s="1"/>
    </row>
    <row r="2" spans="2:7" ht="16.8" x14ac:dyDescent="0.3">
      <c r="B2" s="105" t="s">
        <v>473</v>
      </c>
      <c r="C2" s="9"/>
      <c r="D2" s="9"/>
      <c r="E2" s="9"/>
      <c r="F2" s="9"/>
      <c r="G2" s="9"/>
    </row>
    <row r="3" spans="2:7" ht="16.8" x14ac:dyDescent="0.3">
      <c r="B3" s="9"/>
      <c r="C3" s="9"/>
      <c r="D3" s="9"/>
      <c r="E3" s="9"/>
      <c r="F3" s="9"/>
      <c r="G3" s="9"/>
    </row>
    <row r="4" spans="2:7" ht="16.8" x14ac:dyDescent="0.3">
      <c r="B4" s="29" t="s">
        <v>488</v>
      </c>
      <c r="C4" s="9"/>
      <c r="D4" s="9"/>
      <c r="E4" s="9"/>
      <c r="F4" s="9"/>
      <c r="G4" s="9"/>
    </row>
    <row r="5" spans="2:7" ht="17.399999999999999" thickBot="1" x14ac:dyDescent="0.35">
      <c r="B5" s="29"/>
      <c r="C5" s="9"/>
      <c r="D5" s="9"/>
      <c r="E5" s="9"/>
      <c r="F5" s="9"/>
      <c r="G5" s="9"/>
    </row>
    <row r="6" spans="2:7" ht="16.8" x14ac:dyDescent="0.3">
      <c r="B6" s="170" t="s">
        <v>440</v>
      </c>
      <c r="C6" s="171"/>
      <c r="D6" s="172"/>
      <c r="E6" s="9"/>
      <c r="F6" s="9"/>
      <c r="G6" s="9"/>
    </row>
    <row r="7" spans="2:7" ht="16.8" x14ac:dyDescent="0.3">
      <c r="B7" s="106" t="s">
        <v>436</v>
      </c>
      <c r="C7" s="110"/>
      <c r="D7" s="111"/>
      <c r="E7" s="9"/>
      <c r="F7" s="9"/>
      <c r="G7" s="9"/>
    </row>
    <row r="8" spans="2:7" ht="16.8" x14ac:dyDescent="0.3">
      <c r="B8" s="106" t="s">
        <v>437</v>
      </c>
      <c r="C8" s="110"/>
      <c r="D8" s="111"/>
      <c r="E8" s="9"/>
      <c r="F8" s="9"/>
      <c r="G8" s="9"/>
    </row>
    <row r="9" spans="2:7" ht="16.8" x14ac:dyDescent="0.3">
      <c r="B9" s="106" t="s">
        <v>438</v>
      </c>
      <c r="C9" s="112"/>
      <c r="D9" s="111"/>
      <c r="E9" s="9"/>
      <c r="F9" s="9"/>
      <c r="G9" s="9"/>
    </row>
    <row r="10" spans="2:7" ht="16.8" x14ac:dyDescent="0.3">
      <c r="B10" s="106" t="s">
        <v>441</v>
      </c>
      <c r="C10" s="113"/>
      <c r="D10" s="111"/>
      <c r="E10" s="9"/>
      <c r="F10" s="9"/>
      <c r="G10" s="9"/>
    </row>
    <row r="11" spans="2:7" ht="16.8" x14ac:dyDescent="0.3">
      <c r="B11" s="106" t="s">
        <v>442</v>
      </c>
      <c r="C11" s="113"/>
      <c r="D11" s="111"/>
      <c r="E11" s="9"/>
      <c r="F11" s="9"/>
      <c r="G11" s="9"/>
    </row>
    <row r="12" spans="2:7" ht="16.8" x14ac:dyDescent="0.3">
      <c r="B12" s="106" t="s">
        <v>443</v>
      </c>
      <c r="C12" s="113"/>
      <c r="D12" s="111"/>
      <c r="E12" s="9"/>
      <c r="F12" s="9"/>
      <c r="G12" s="9"/>
    </row>
    <row r="13" spans="2:7" ht="16.8" x14ac:dyDescent="0.3">
      <c r="B13" s="106" t="s">
        <v>444</v>
      </c>
      <c r="C13" s="113"/>
      <c r="D13" s="111"/>
      <c r="E13" s="9"/>
      <c r="F13" s="9"/>
      <c r="G13" s="9"/>
    </row>
    <row r="14" spans="2:7" ht="16.8" x14ac:dyDescent="0.3">
      <c r="B14" s="107" t="s">
        <v>439</v>
      </c>
      <c r="C14" s="9"/>
      <c r="D14" s="111"/>
      <c r="E14" s="9"/>
      <c r="F14" s="9"/>
      <c r="G14" s="9"/>
    </row>
    <row r="15" spans="2:7" ht="17.399999999999999" thickBot="1" x14ac:dyDescent="0.35">
      <c r="B15" s="108"/>
      <c r="C15" s="109"/>
      <c r="D15" s="114"/>
      <c r="E15" s="9"/>
      <c r="F15" s="9"/>
      <c r="G15" s="9"/>
    </row>
    <row r="16" spans="2:7" ht="16.8" x14ac:dyDescent="0.3">
      <c r="B16" s="29"/>
      <c r="C16" s="9"/>
      <c r="D16" s="9"/>
      <c r="E16" s="9"/>
      <c r="F16" s="9"/>
      <c r="G16" s="9"/>
    </row>
    <row r="17" spans="2:11" ht="17.399999999999999" x14ac:dyDescent="0.35">
      <c r="B17" s="8"/>
      <c r="C17" s="8"/>
      <c r="D17" s="8"/>
      <c r="E17" s="8"/>
      <c r="F17" s="8"/>
      <c r="G17" s="8"/>
    </row>
    <row r="18" spans="2:11" ht="18.600000000000001" customHeight="1" x14ac:dyDescent="0.3">
      <c r="B18" s="144" t="s">
        <v>436</v>
      </c>
      <c r="C18" s="12"/>
      <c r="D18" s="12"/>
      <c r="E18" s="12"/>
      <c r="F18" s="13"/>
    </row>
    <row r="19" spans="2:11" ht="15.6" x14ac:dyDescent="0.3">
      <c r="B19" s="145" t="s">
        <v>437</v>
      </c>
      <c r="F19" s="15"/>
    </row>
    <row r="20" spans="2:11" ht="15.6" x14ac:dyDescent="0.3">
      <c r="B20" s="145" t="s">
        <v>438</v>
      </c>
      <c r="F20" s="15"/>
    </row>
    <row r="21" spans="2:11" ht="15.6" x14ac:dyDescent="0.3">
      <c r="B21" s="16"/>
      <c r="F21" s="15"/>
    </row>
    <row r="22" spans="2:11" x14ac:dyDescent="0.3">
      <c r="B22" s="17"/>
      <c r="F22" s="15"/>
    </row>
    <row r="23" spans="2:11" ht="15.6" x14ac:dyDescent="0.3">
      <c r="B23" s="14"/>
      <c r="F23" s="15"/>
    </row>
    <row r="24" spans="2:11" x14ac:dyDescent="0.3">
      <c r="B24" s="18"/>
      <c r="F24" s="15"/>
    </row>
    <row r="25" spans="2:11" ht="22.8" x14ac:dyDescent="0.3">
      <c r="B25" s="180" t="s">
        <v>489</v>
      </c>
      <c r="C25" s="176"/>
      <c r="D25" s="176"/>
      <c r="E25" s="176"/>
      <c r="F25" s="181"/>
      <c r="G25" s="11"/>
      <c r="H25" s="11"/>
      <c r="I25" s="11"/>
      <c r="J25" s="11"/>
      <c r="K25" s="11"/>
    </row>
    <row r="26" spans="2:11" ht="15.6" x14ac:dyDescent="0.3">
      <c r="B26" s="178" t="s">
        <v>476</v>
      </c>
      <c r="C26" s="175"/>
      <c r="D26" s="175"/>
      <c r="E26" s="175"/>
      <c r="F26" s="179"/>
      <c r="G26" s="6"/>
      <c r="H26" s="6"/>
      <c r="I26" s="6"/>
      <c r="J26" s="6"/>
      <c r="K26" s="6"/>
    </row>
    <row r="27" spans="2:11" ht="15.6" x14ac:dyDescent="0.3">
      <c r="B27" s="19"/>
      <c r="F27" s="15"/>
    </row>
    <row r="28" spans="2:11" ht="15.6" x14ac:dyDescent="0.3">
      <c r="B28" s="20" t="s">
        <v>500</v>
      </c>
      <c r="F28" s="15"/>
    </row>
    <row r="29" spans="2:11" ht="15.6" x14ac:dyDescent="0.3">
      <c r="B29" s="20" t="s">
        <v>490</v>
      </c>
      <c r="F29" s="15"/>
    </row>
    <row r="30" spans="2:11" ht="15.6" x14ac:dyDescent="0.3">
      <c r="B30" s="20" t="s">
        <v>501</v>
      </c>
      <c r="F30" s="15"/>
    </row>
    <row r="31" spans="2:11" ht="15.6" x14ac:dyDescent="0.3">
      <c r="B31" s="20" t="s">
        <v>502</v>
      </c>
      <c r="F31" s="15"/>
    </row>
    <row r="32" spans="2:11" ht="15.6" x14ac:dyDescent="0.3">
      <c r="B32" s="20" t="s">
        <v>503</v>
      </c>
      <c r="C32" s="5"/>
      <c r="F32" s="15"/>
    </row>
    <row r="33" spans="2:8" ht="15.6" x14ac:dyDescent="0.3">
      <c r="B33" s="20" t="s">
        <v>491</v>
      </c>
      <c r="F33" s="15"/>
    </row>
    <row r="34" spans="2:8" ht="36" customHeight="1" x14ac:dyDescent="0.3">
      <c r="B34" s="21" t="s">
        <v>71</v>
      </c>
      <c r="C34" s="22" t="s">
        <v>68</v>
      </c>
      <c r="D34" s="22" t="s">
        <v>492</v>
      </c>
      <c r="E34" s="22" t="s">
        <v>69</v>
      </c>
      <c r="F34" s="23" t="s">
        <v>493</v>
      </c>
      <c r="H34" s="10"/>
    </row>
    <row r="35" spans="2:8" ht="15.6" x14ac:dyDescent="0.3">
      <c r="B35" s="21"/>
      <c r="C35" s="24" t="s">
        <v>67</v>
      </c>
      <c r="D35" s="24"/>
      <c r="E35" s="24"/>
      <c r="F35" s="25" t="s">
        <v>66</v>
      </c>
      <c r="G35" s="10"/>
      <c r="H35" s="10"/>
    </row>
    <row r="36" spans="2:8" ht="15.6" x14ac:dyDescent="0.3">
      <c r="B36" s="26"/>
      <c r="F36" s="15"/>
    </row>
    <row r="37" spans="2:8" ht="15.6" x14ac:dyDescent="0.3">
      <c r="B37" s="146" t="s">
        <v>494</v>
      </c>
      <c r="C37" s="103" t="s">
        <v>487</v>
      </c>
      <c r="D37" s="103" t="s">
        <v>505</v>
      </c>
      <c r="E37" s="103" t="s">
        <v>485</v>
      </c>
      <c r="F37" s="147" t="s">
        <v>495</v>
      </c>
    </row>
    <row r="38" spans="2:8" ht="15.6" x14ac:dyDescent="0.3">
      <c r="B38" s="20" t="s">
        <v>504</v>
      </c>
      <c r="F38" s="15"/>
    </row>
    <row r="39" spans="2:8" ht="15.6" x14ac:dyDescent="0.3">
      <c r="B39" s="20" t="s">
        <v>70</v>
      </c>
      <c r="F39" s="15"/>
    </row>
    <row r="40" spans="2:8" ht="15.6" x14ac:dyDescent="0.3">
      <c r="B40" s="135" t="s">
        <v>496</v>
      </c>
      <c r="C40" s="27"/>
      <c r="D40" s="27"/>
      <c r="E40" s="27"/>
      <c r="F40" s="28"/>
    </row>
  </sheetData>
  <mergeCells count="3">
    <mergeCell ref="B26:F26"/>
    <mergeCell ref="B25:F25"/>
    <mergeCell ref="B6:D6"/>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Q132"/>
  <sheetViews>
    <sheetView topLeftCell="H89" workbookViewId="0">
      <selection activeCell="O93" sqref="O93:O94"/>
    </sheetView>
  </sheetViews>
  <sheetFormatPr defaultColWidth="9.109375" defaultRowHeight="13.2" x14ac:dyDescent="0.3"/>
  <cols>
    <col min="1" max="1" width="5" style="32" customWidth="1"/>
    <col min="2" max="2" width="8" style="32" customWidth="1"/>
    <col min="3" max="3" width="10.109375" style="4" bestFit="1" customWidth="1"/>
    <col min="4" max="4" width="12" style="4" customWidth="1"/>
    <col min="5" max="6" width="12" style="33" customWidth="1"/>
    <col min="7" max="7" width="18.21875" style="34" customWidth="1"/>
    <col min="8" max="8" width="11.6640625" style="33" customWidth="1"/>
    <col min="9" max="9" width="22.88671875" style="32" customWidth="1"/>
    <col min="10" max="10" width="33.77734375" style="32" customWidth="1"/>
    <col min="11" max="11" width="41.109375" style="32" customWidth="1"/>
    <col min="12" max="12" width="11.6640625" style="35" bestFit="1" customWidth="1"/>
    <col min="13" max="13" width="13.6640625" style="35" customWidth="1"/>
    <col min="14" max="14" width="10.33203125" style="36" customWidth="1"/>
    <col min="15" max="15" width="14" style="36" customWidth="1"/>
    <col min="16" max="16" width="44.6640625" style="37" customWidth="1"/>
    <col min="17" max="17" width="48.33203125" style="32" bestFit="1" customWidth="1"/>
    <col min="18" max="257" width="9.109375" style="32"/>
    <col min="258" max="258" width="8" style="32" customWidth="1"/>
    <col min="259" max="259" width="10.109375" style="32" bestFit="1" customWidth="1"/>
    <col min="260" max="262" width="12" style="32" customWidth="1"/>
    <col min="263" max="263" width="18.21875" style="32" customWidth="1"/>
    <col min="264" max="264" width="11.6640625" style="32" customWidth="1"/>
    <col min="265" max="265" width="22.88671875" style="32" customWidth="1"/>
    <col min="266" max="266" width="33.77734375" style="32" customWidth="1"/>
    <col min="267" max="267" width="41.109375" style="32" customWidth="1"/>
    <col min="268" max="268" width="11.6640625" style="32" bestFit="1" customWidth="1"/>
    <col min="269" max="269" width="13.6640625" style="32" customWidth="1"/>
    <col min="270" max="270" width="10.33203125" style="32" customWidth="1"/>
    <col min="271" max="271" width="14" style="32" customWidth="1"/>
    <col min="272" max="272" width="44.6640625" style="32" customWidth="1"/>
    <col min="273" max="273" width="48.33203125" style="32" bestFit="1" customWidth="1"/>
    <col min="274" max="513" width="9.109375" style="32"/>
    <col min="514" max="514" width="8" style="32" customWidth="1"/>
    <col min="515" max="515" width="10.109375" style="32" bestFit="1" customWidth="1"/>
    <col min="516" max="518" width="12" style="32" customWidth="1"/>
    <col min="519" max="519" width="18.21875" style="32" customWidth="1"/>
    <col min="520" max="520" width="11.6640625" style="32" customWidth="1"/>
    <col min="521" max="521" width="22.88671875" style="32" customWidth="1"/>
    <col min="522" max="522" width="33.77734375" style="32" customWidth="1"/>
    <col min="523" max="523" width="41.109375" style="32" customWidth="1"/>
    <col min="524" max="524" width="11.6640625" style="32" bestFit="1" customWidth="1"/>
    <col min="525" max="525" width="13.6640625" style="32" customWidth="1"/>
    <col min="526" max="526" width="10.33203125" style="32" customWidth="1"/>
    <col min="527" max="527" width="14" style="32" customWidth="1"/>
    <col min="528" max="528" width="44.6640625" style="32" customWidth="1"/>
    <col min="529" max="529" width="48.33203125" style="32" bestFit="1" customWidth="1"/>
    <col min="530" max="769" width="9.109375" style="32"/>
    <col min="770" max="770" width="8" style="32" customWidth="1"/>
    <col min="771" max="771" width="10.109375" style="32" bestFit="1" customWidth="1"/>
    <col min="772" max="774" width="12" style="32" customWidth="1"/>
    <col min="775" max="775" width="18.21875" style="32" customWidth="1"/>
    <col min="776" max="776" width="11.6640625" style="32" customWidth="1"/>
    <col min="777" max="777" width="22.88671875" style="32" customWidth="1"/>
    <col min="778" max="778" width="33.77734375" style="32" customWidth="1"/>
    <col min="779" max="779" width="41.109375" style="32" customWidth="1"/>
    <col min="780" max="780" width="11.6640625" style="32" bestFit="1" customWidth="1"/>
    <col min="781" max="781" width="13.6640625" style="32" customWidth="1"/>
    <col min="782" max="782" width="10.33203125" style="32" customWidth="1"/>
    <col min="783" max="783" width="14" style="32" customWidth="1"/>
    <col min="784" max="784" width="44.6640625" style="32" customWidth="1"/>
    <col min="785" max="785" width="48.33203125" style="32" bestFit="1" customWidth="1"/>
    <col min="786" max="1025" width="9.109375" style="32"/>
    <col min="1026" max="1026" width="8" style="32" customWidth="1"/>
    <col min="1027" max="1027" width="10.109375" style="32" bestFit="1" customWidth="1"/>
    <col min="1028" max="1030" width="12" style="32" customWidth="1"/>
    <col min="1031" max="1031" width="18.21875" style="32" customWidth="1"/>
    <col min="1032" max="1032" width="11.6640625" style="32" customWidth="1"/>
    <col min="1033" max="1033" width="22.88671875" style="32" customWidth="1"/>
    <col min="1034" max="1034" width="33.77734375" style="32" customWidth="1"/>
    <col min="1035" max="1035" width="41.109375" style="32" customWidth="1"/>
    <col min="1036" max="1036" width="11.6640625" style="32" bestFit="1" customWidth="1"/>
    <col min="1037" max="1037" width="13.6640625" style="32" customWidth="1"/>
    <col min="1038" max="1038" width="10.33203125" style="32" customWidth="1"/>
    <col min="1039" max="1039" width="14" style="32" customWidth="1"/>
    <col min="1040" max="1040" width="44.6640625" style="32" customWidth="1"/>
    <col min="1041" max="1041" width="48.33203125" style="32" bestFit="1" customWidth="1"/>
    <col min="1042" max="1281" width="9.109375" style="32"/>
    <col min="1282" max="1282" width="8" style="32" customWidth="1"/>
    <col min="1283" max="1283" width="10.109375" style="32" bestFit="1" customWidth="1"/>
    <col min="1284" max="1286" width="12" style="32" customWidth="1"/>
    <col min="1287" max="1287" width="18.21875" style="32" customWidth="1"/>
    <col min="1288" max="1288" width="11.6640625" style="32" customWidth="1"/>
    <col min="1289" max="1289" width="22.88671875" style="32" customWidth="1"/>
    <col min="1290" max="1290" width="33.77734375" style="32" customWidth="1"/>
    <col min="1291" max="1291" width="41.109375" style="32" customWidth="1"/>
    <col min="1292" max="1292" width="11.6640625" style="32" bestFit="1" customWidth="1"/>
    <col min="1293" max="1293" width="13.6640625" style="32" customWidth="1"/>
    <col min="1294" max="1294" width="10.33203125" style="32" customWidth="1"/>
    <col min="1295" max="1295" width="14" style="32" customWidth="1"/>
    <col min="1296" max="1296" width="44.6640625" style="32" customWidth="1"/>
    <col min="1297" max="1297" width="48.33203125" style="32" bestFit="1" customWidth="1"/>
    <col min="1298" max="1537" width="9.109375" style="32"/>
    <col min="1538" max="1538" width="8" style="32" customWidth="1"/>
    <col min="1539" max="1539" width="10.109375" style="32" bestFit="1" customWidth="1"/>
    <col min="1540" max="1542" width="12" style="32" customWidth="1"/>
    <col min="1543" max="1543" width="18.21875" style="32" customWidth="1"/>
    <col min="1544" max="1544" width="11.6640625" style="32" customWidth="1"/>
    <col min="1545" max="1545" width="22.88671875" style="32" customWidth="1"/>
    <col min="1546" max="1546" width="33.77734375" style="32" customWidth="1"/>
    <col min="1547" max="1547" width="41.109375" style="32" customWidth="1"/>
    <col min="1548" max="1548" width="11.6640625" style="32" bestFit="1" customWidth="1"/>
    <col min="1549" max="1549" width="13.6640625" style="32" customWidth="1"/>
    <col min="1550" max="1550" width="10.33203125" style="32" customWidth="1"/>
    <col min="1551" max="1551" width="14" style="32" customWidth="1"/>
    <col min="1552" max="1552" width="44.6640625" style="32" customWidth="1"/>
    <col min="1553" max="1553" width="48.33203125" style="32" bestFit="1" customWidth="1"/>
    <col min="1554" max="1793" width="9.109375" style="32"/>
    <col min="1794" max="1794" width="8" style="32" customWidth="1"/>
    <col min="1795" max="1795" width="10.109375" style="32" bestFit="1" customWidth="1"/>
    <col min="1796" max="1798" width="12" style="32" customWidth="1"/>
    <col min="1799" max="1799" width="18.21875" style="32" customWidth="1"/>
    <col min="1800" max="1800" width="11.6640625" style="32" customWidth="1"/>
    <col min="1801" max="1801" width="22.88671875" style="32" customWidth="1"/>
    <col min="1802" max="1802" width="33.77734375" style="32" customWidth="1"/>
    <col min="1803" max="1803" width="41.109375" style="32" customWidth="1"/>
    <col min="1804" max="1804" width="11.6640625" style="32" bestFit="1" customWidth="1"/>
    <col min="1805" max="1805" width="13.6640625" style="32" customWidth="1"/>
    <col min="1806" max="1806" width="10.33203125" style="32" customWidth="1"/>
    <col min="1807" max="1807" width="14" style="32" customWidth="1"/>
    <col min="1808" max="1808" width="44.6640625" style="32" customWidth="1"/>
    <col min="1809" max="1809" width="48.33203125" style="32" bestFit="1" customWidth="1"/>
    <col min="1810" max="2049" width="9.109375" style="32"/>
    <col min="2050" max="2050" width="8" style="32" customWidth="1"/>
    <col min="2051" max="2051" width="10.109375" style="32" bestFit="1" customWidth="1"/>
    <col min="2052" max="2054" width="12" style="32" customWidth="1"/>
    <col min="2055" max="2055" width="18.21875" style="32" customWidth="1"/>
    <col min="2056" max="2056" width="11.6640625" style="32" customWidth="1"/>
    <col min="2057" max="2057" width="22.88671875" style="32" customWidth="1"/>
    <col min="2058" max="2058" width="33.77734375" style="32" customWidth="1"/>
    <col min="2059" max="2059" width="41.109375" style="32" customWidth="1"/>
    <col min="2060" max="2060" width="11.6640625" style="32" bestFit="1" customWidth="1"/>
    <col min="2061" max="2061" width="13.6640625" style="32" customWidth="1"/>
    <col min="2062" max="2062" width="10.33203125" style="32" customWidth="1"/>
    <col min="2063" max="2063" width="14" style="32" customWidth="1"/>
    <col min="2064" max="2064" width="44.6640625" style="32" customWidth="1"/>
    <col min="2065" max="2065" width="48.33203125" style="32" bestFit="1" customWidth="1"/>
    <col min="2066" max="2305" width="9.109375" style="32"/>
    <col min="2306" max="2306" width="8" style="32" customWidth="1"/>
    <col min="2307" max="2307" width="10.109375" style="32" bestFit="1" customWidth="1"/>
    <col min="2308" max="2310" width="12" style="32" customWidth="1"/>
    <col min="2311" max="2311" width="18.21875" style="32" customWidth="1"/>
    <col min="2312" max="2312" width="11.6640625" style="32" customWidth="1"/>
    <col min="2313" max="2313" width="22.88671875" style="32" customWidth="1"/>
    <col min="2314" max="2314" width="33.77734375" style="32" customWidth="1"/>
    <col min="2315" max="2315" width="41.109375" style="32" customWidth="1"/>
    <col min="2316" max="2316" width="11.6640625" style="32" bestFit="1" customWidth="1"/>
    <col min="2317" max="2317" width="13.6640625" style="32" customWidth="1"/>
    <col min="2318" max="2318" width="10.33203125" style="32" customWidth="1"/>
    <col min="2319" max="2319" width="14" style="32" customWidth="1"/>
    <col min="2320" max="2320" width="44.6640625" style="32" customWidth="1"/>
    <col min="2321" max="2321" width="48.33203125" style="32" bestFit="1" customWidth="1"/>
    <col min="2322" max="2561" width="9.109375" style="32"/>
    <col min="2562" max="2562" width="8" style="32" customWidth="1"/>
    <col min="2563" max="2563" width="10.109375" style="32" bestFit="1" customWidth="1"/>
    <col min="2564" max="2566" width="12" style="32" customWidth="1"/>
    <col min="2567" max="2567" width="18.21875" style="32" customWidth="1"/>
    <col min="2568" max="2568" width="11.6640625" style="32" customWidth="1"/>
    <col min="2569" max="2569" width="22.88671875" style="32" customWidth="1"/>
    <col min="2570" max="2570" width="33.77734375" style="32" customWidth="1"/>
    <col min="2571" max="2571" width="41.109375" style="32" customWidth="1"/>
    <col min="2572" max="2572" width="11.6640625" style="32" bestFit="1" customWidth="1"/>
    <col min="2573" max="2573" width="13.6640625" style="32" customWidth="1"/>
    <col min="2574" max="2574" width="10.33203125" style="32" customWidth="1"/>
    <col min="2575" max="2575" width="14" style="32" customWidth="1"/>
    <col min="2576" max="2576" width="44.6640625" style="32" customWidth="1"/>
    <col min="2577" max="2577" width="48.33203125" style="32" bestFit="1" customWidth="1"/>
    <col min="2578" max="2817" width="9.109375" style="32"/>
    <col min="2818" max="2818" width="8" style="32" customWidth="1"/>
    <col min="2819" max="2819" width="10.109375" style="32" bestFit="1" customWidth="1"/>
    <col min="2820" max="2822" width="12" style="32" customWidth="1"/>
    <col min="2823" max="2823" width="18.21875" style="32" customWidth="1"/>
    <col min="2824" max="2824" width="11.6640625" style="32" customWidth="1"/>
    <col min="2825" max="2825" width="22.88671875" style="32" customWidth="1"/>
    <col min="2826" max="2826" width="33.77734375" style="32" customWidth="1"/>
    <col min="2827" max="2827" width="41.109375" style="32" customWidth="1"/>
    <col min="2828" max="2828" width="11.6640625" style="32" bestFit="1" customWidth="1"/>
    <col min="2829" max="2829" width="13.6640625" style="32" customWidth="1"/>
    <col min="2830" max="2830" width="10.33203125" style="32" customWidth="1"/>
    <col min="2831" max="2831" width="14" style="32" customWidth="1"/>
    <col min="2832" max="2832" width="44.6640625" style="32" customWidth="1"/>
    <col min="2833" max="2833" width="48.33203125" style="32" bestFit="1" customWidth="1"/>
    <col min="2834" max="3073" width="9.109375" style="32"/>
    <col min="3074" max="3074" width="8" style="32" customWidth="1"/>
    <col min="3075" max="3075" width="10.109375" style="32" bestFit="1" customWidth="1"/>
    <col min="3076" max="3078" width="12" style="32" customWidth="1"/>
    <col min="3079" max="3079" width="18.21875" style="32" customWidth="1"/>
    <col min="3080" max="3080" width="11.6640625" style="32" customWidth="1"/>
    <col min="3081" max="3081" width="22.88671875" style="32" customWidth="1"/>
    <col min="3082" max="3082" width="33.77734375" style="32" customWidth="1"/>
    <col min="3083" max="3083" width="41.109375" style="32" customWidth="1"/>
    <col min="3084" max="3084" width="11.6640625" style="32" bestFit="1" customWidth="1"/>
    <col min="3085" max="3085" width="13.6640625" style="32" customWidth="1"/>
    <col min="3086" max="3086" width="10.33203125" style="32" customWidth="1"/>
    <col min="3087" max="3087" width="14" style="32" customWidth="1"/>
    <col min="3088" max="3088" width="44.6640625" style="32" customWidth="1"/>
    <col min="3089" max="3089" width="48.33203125" style="32" bestFit="1" customWidth="1"/>
    <col min="3090" max="3329" width="9.109375" style="32"/>
    <col min="3330" max="3330" width="8" style="32" customWidth="1"/>
    <col min="3331" max="3331" width="10.109375" style="32" bestFit="1" customWidth="1"/>
    <col min="3332" max="3334" width="12" style="32" customWidth="1"/>
    <col min="3335" max="3335" width="18.21875" style="32" customWidth="1"/>
    <col min="3336" max="3336" width="11.6640625" style="32" customWidth="1"/>
    <col min="3337" max="3337" width="22.88671875" style="32" customWidth="1"/>
    <col min="3338" max="3338" width="33.77734375" style="32" customWidth="1"/>
    <col min="3339" max="3339" width="41.109375" style="32" customWidth="1"/>
    <col min="3340" max="3340" width="11.6640625" style="32" bestFit="1" customWidth="1"/>
    <col min="3341" max="3341" width="13.6640625" style="32" customWidth="1"/>
    <col min="3342" max="3342" width="10.33203125" style="32" customWidth="1"/>
    <col min="3343" max="3343" width="14" style="32" customWidth="1"/>
    <col min="3344" max="3344" width="44.6640625" style="32" customWidth="1"/>
    <col min="3345" max="3345" width="48.33203125" style="32" bestFit="1" customWidth="1"/>
    <col min="3346" max="3585" width="9.109375" style="32"/>
    <col min="3586" max="3586" width="8" style="32" customWidth="1"/>
    <col min="3587" max="3587" width="10.109375" style="32" bestFit="1" customWidth="1"/>
    <col min="3588" max="3590" width="12" style="32" customWidth="1"/>
    <col min="3591" max="3591" width="18.21875" style="32" customWidth="1"/>
    <col min="3592" max="3592" width="11.6640625" style="32" customWidth="1"/>
    <col min="3593" max="3593" width="22.88671875" style="32" customWidth="1"/>
    <col min="3594" max="3594" width="33.77734375" style="32" customWidth="1"/>
    <col min="3595" max="3595" width="41.109375" style="32" customWidth="1"/>
    <col min="3596" max="3596" width="11.6640625" style="32" bestFit="1" customWidth="1"/>
    <col min="3597" max="3597" width="13.6640625" style="32" customWidth="1"/>
    <col min="3598" max="3598" width="10.33203125" style="32" customWidth="1"/>
    <col min="3599" max="3599" width="14" style="32" customWidth="1"/>
    <col min="3600" max="3600" width="44.6640625" style="32" customWidth="1"/>
    <col min="3601" max="3601" width="48.33203125" style="32" bestFit="1" customWidth="1"/>
    <col min="3602" max="3841" width="9.109375" style="32"/>
    <col min="3842" max="3842" width="8" style="32" customWidth="1"/>
    <col min="3843" max="3843" width="10.109375" style="32" bestFit="1" customWidth="1"/>
    <col min="3844" max="3846" width="12" style="32" customWidth="1"/>
    <col min="3847" max="3847" width="18.21875" style="32" customWidth="1"/>
    <col min="3848" max="3848" width="11.6640625" style="32" customWidth="1"/>
    <col min="3849" max="3849" width="22.88671875" style="32" customWidth="1"/>
    <col min="3850" max="3850" width="33.77734375" style="32" customWidth="1"/>
    <col min="3851" max="3851" width="41.109375" style="32" customWidth="1"/>
    <col min="3852" max="3852" width="11.6640625" style="32" bestFit="1" customWidth="1"/>
    <col min="3853" max="3853" width="13.6640625" style="32" customWidth="1"/>
    <col min="3854" max="3854" width="10.33203125" style="32" customWidth="1"/>
    <col min="3855" max="3855" width="14" style="32" customWidth="1"/>
    <col min="3856" max="3856" width="44.6640625" style="32" customWidth="1"/>
    <col min="3857" max="3857" width="48.33203125" style="32" bestFit="1" customWidth="1"/>
    <col min="3858" max="4097" width="9.109375" style="32"/>
    <col min="4098" max="4098" width="8" style="32" customWidth="1"/>
    <col min="4099" max="4099" width="10.109375" style="32" bestFit="1" customWidth="1"/>
    <col min="4100" max="4102" width="12" style="32" customWidth="1"/>
    <col min="4103" max="4103" width="18.21875" style="32" customWidth="1"/>
    <col min="4104" max="4104" width="11.6640625" style="32" customWidth="1"/>
    <col min="4105" max="4105" width="22.88671875" style="32" customWidth="1"/>
    <col min="4106" max="4106" width="33.77734375" style="32" customWidth="1"/>
    <col min="4107" max="4107" width="41.109375" style="32" customWidth="1"/>
    <col min="4108" max="4108" width="11.6640625" style="32" bestFit="1" customWidth="1"/>
    <col min="4109" max="4109" width="13.6640625" style="32" customWidth="1"/>
    <col min="4110" max="4110" width="10.33203125" style="32" customWidth="1"/>
    <col min="4111" max="4111" width="14" style="32" customWidth="1"/>
    <col min="4112" max="4112" width="44.6640625" style="32" customWidth="1"/>
    <col min="4113" max="4113" width="48.33203125" style="32" bestFit="1" customWidth="1"/>
    <col min="4114" max="4353" width="9.109375" style="32"/>
    <col min="4354" max="4354" width="8" style="32" customWidth="1"/>
    <col min="4355" max="4355" width="10.109375" style="32" bestFit="1" customWidth="1"/>
    <col min="4356" max="4358" width="12" style="32" customWidth="1"/>
    <col min="4359" max="4359" width="18.21875" style="32" customWidth="1"/>
    <col min="4360" max="4360" width="11.6640625" style="32" customWidth="1"/>
    <col min="4361" max="4361" width="22.88671875" style="32" customWidth="1"/>
    <col min="4362" max="4362" width="33.77734375" style="32" customWidth="1"/>
    <col min="4363" max="4363" width="41.109375" style="32" customWidth="1"/>
    <col min="4364" max="4364" width="11.6640625" style="32" bestFit="1" customWidth="1"/>
    <col min="4365" max="4365" width="13.6640625" style="32" customWidth="1"/>
    <col min="4366" max="4366" width="10.33203125" style="32" customWidth="1"/>
    <col min="4367" max="4367" width="14" style="32" customWidth="1"/>
    <col min="4368" max="4368" width="44.6640625" style="32" customWidth="1"/>
    <col min="4369" max="4369" width="48.33203125" style="32" bestFit="1" customWidth="1"/>
    <col min="4370" max="4609" width="9.109375" style="32"/>
    <col min="4610" max="4610" width="8" style="32" customWidth="1"/>
    <col min="4611" max="4611" width="10.109375" style="32" bestFit="1" customWidth="1"/>
    <col min="4612" max="4614" width="12" style="32" customWidth="1"/>
    <col min="4615" max="4615" width="18.21875" style="32" customWidth="1"/>
    <col min="4616" max="4616" width="11.6640625" style="32" customWidth="1"/>
    <col min="4617" max="4617" width="22.88671875" style="32" customWidth="1"/>
    <col min="4618" max="4618" width="33.77734375" style="32" customWidth="1"/>
    <col min="4619" max="4619" width="41.109375" style="32" customWidth="1"/>
    <col min="4620" max="4620" width="11.6640625" style="32" bestFit="1" customWidth="1"/>
    <col min="4621" max="4621" width="13.6640625" style="32" customWidth="1"/>
    <col min="4622" max="4622" width="10.33203125" style="32" customWidth="1"/>
    <col min="4623" max="4623" width="14" style="32" customWidth="1"/>
    <col min="4624" max="4624" width="44.6640625" style="32" customWidth="1"/>
    <col min="4625" max="4625" width="48.33203125" style="32" bestFit="1" customWidth="1"/>
    <col min="4626" max="4865" width="9.109375" style="32"/>
    <col min="4866" max="4866" width="8" style="32" customWidth="1"/>
    <col min="4867" max="4867" width="10.109375" style="32" bestFit="1" customWidth="1"/>
    <col min="4868" max="4870" width="12" style="32" customWidth="1"/>
    <col min="4871" max="4871" width="18.21875" style="32" customWidth="1"/>
    <col min="4872" max="4872" width="11.6640625" style="32" customWidth="1"/>
    <col min="4873" max="4873" width="22.88671875" style="32" customWidth="1"/>
    <col min="4874" max="4874" width="33.77734375" style="32" customWidth="1"/>
    <col min="4875" max="4875" width="41.109375" style="32" customWidth="1"/>
    <col min="4876" max="4876" width="11.6640625" style="32" bestFit="1" customWidth="1"/>
    <col min="4877" max="4877" width="13.6640625" style="32" customWidth="1"/>
    <col min="4878" max="4878" width="10.33203125" style="32" customWidth="1"/>
    <col min="4879" max="4879" width="14" style="32" customWidth="1"/>
    <col min="4880" max="4880" width="44.6640625" style="32" customWidth="1"/>
    <col min="4881" max="4881" width="48.33203125" style="32" bestFit="1" customWidth="1"/>
    <col min="4882" max="5121" width="9.109375" style="32"/>
    <col min="5122" max="5122" width="8" style="32" customWidth="1"/>
    <col min="5123" max="5123" width="10.109375" style="32" bestFit="1" customWidth="1"/>
    <col min="5124" max="5126" width="12" style="32" customWidth="1"/>
    <col min="5127" max="5127" width="18.21875" style="32" customWidth="1"/>
    <col min="5128" max="5128" width="11.6640625" style="32" customWidth="1"/>
    <col min="5129" max="5129" width="22.88671875" style="32" customWidth="1"/>
    <col min="5130" max="5130" width="33.77734375" style="32" customWidth="1"/>
    <col min="5131" max="5131" width="41.109375" style="32" customWidth="1"/>
    <col min="5132" max="5132" width="11.6640625" style="32" bestFit="1" customWidth="1"/>
    <col min="5133" max="5133" width="13.6640625" style="32" customWidth="1"/>
    <col min="5134" max="5134" width="10.33203125" style="32" customWidth="1"/>
    <col min="5135" max="5135" width="14" style="32" customWidth="1"/>
    <col min="5136" max="5136" width="44.6640625" style="32" customWidth="1"/>
    <col min="5137" max="5137" width="48.33203125" style="32" bestFit="1" customWidth="1"/>
    <col min="5138" max="5377" width="9.109375" style="32"/>
    <col min="5378" max="5378" width="8" style="32" customWidth="1"/>
    <col min="5379" max="5379" width="10.109375" style="32" bestFit="1" customWidth="1"/>
    <col min="5380" max="5382" width="12" style="32" customWidth="1"/>
    <col min="5383" max="5383" width="18.21875" style="32" customWidth="1"/>
    <col min="5384" max="5384" width="11.6640625" style="32" customWidth="1"/>
    <col min="5385" max="5385" width="22.88671875" style="32" customWidth="1"/>
    <col min="5386" max="5386" width="33.77734375" style="32" customWidth="1"/>
    <col min="5387" max="5387" width="41.109375" style="32" customWidth="1"/>
    <col min="5388" max="5388" width="11.6640625" style="32" bestFit="1" customWidth="1"/>
    <col min="5389" max="5389" width="13.6640625" style="32" customWidth="1"/>
    <col min="5390" max="5390" width="10.33203125" style="32" customWidth="1"/>
    <col min="5391" max="5391" width="14" style="32" customWidth="1"/>
    <col min="5392" max="5392" width="44.6640625" style="32" customWidth="1"/>
    <col min="5393" max="5393" width="48.33203125" style="32" bestFit="1" customWidth="1"/>
    <col min="5394" max="5633" width="9.109375" style="32"/>
    <col min="5634" max="5634" width="8" style="32" customWidth="1"/>
    <col min="5635" max="5635" width="10.109375" style="32" bestFit="1" customWidth="1"/>
    <col min="5636" max="5638" width="12" style="32" customWidth="1"/>
    <col min="5639" max="5639" width="18.21875" style="32" customWidth="1"/>
    <col min="5640" max="5640" width="11.6640625" style="32" customWidth="1"/>
    <col min="5641" max="5641" width="22.88671875" style="32" customWidth="1"/>
    <col min="5642" max="5642" width="33.77734375" style="32" customWidth="1"/>
    <col min="5643" max="5643" width="41.109375" style="32" customWidth="1"/>
    <col min="5644" max="5644" width="11.6640625" style="32" bestFit="1" customWidth="1"/>
    <col min="5645" max="5645" width="13.6640625" style="32" customWidth="1"/>
    <col min="5646" max="5646" width="10.33203125" style="32" customWidth="1"/>
    <col min="5647" max="5647" width="14" style="32" customWidth="1"/>
    <col min="5648" max="5648" width="44.6640625" style="32" customWidth="1"/>
    <col min="5649" max="5649" width="48.33203125" style="32" bestFit="1" customWidth="1"/>
    <col min="5650" max="5889" width="9.109375" style="32"/>
    <col min="5890" max="5890" width="8" style="32" customWidth="1"/>
    <col min="5891" max="5891" width="10.109375" style="32" bestFit="1" customWidth="1"/>
    <col min="5892" max="5894" width="12" style="32" customWidth="1"/>
    <col min="5895" max="5895" width="18.21875" style="32" customWidth="1"/>
    <col min="5896" max="5896" width="11.6640625" style="32" customWidth="1"/>
    <col min="5897" max="5897" width="22.88671875" style="32" customWidth="1"/>
    <col min="5898" max="5898" width="33.77734375" style="32" customWidth="1"/>
    <col min="5899" max="5899" width="41.109375" style="32" customWidth="1"/>
    <col min="5900" max="5900" width="11.6640625" style="32" bestFit="1" customWidth="1"/>
    <col min="5901" max="5901" width="13.6640625" style="32" customWidth="1"/>
    <col min="5902" max="5902" width="10.33203125" style="32" customWidth="1"/>
    <col min="5903" max="5903" width="14" style="32" customWidth="1"/>
    <col min="5904" max="5904" width="44.6640625" style="32" customWidth="1"/>
    <col min="5905" max="5905" width="48.33203125" style="32" bestFit="1" customWidth="1"/>
    <col min="5906" max="6145" width="9.109375" style="32"/>
    <col min="6146" max="6146" width="8" style="32" customWidth="1"/>
    <col min="6147" max="6147" width="10.109375" style="32" bestFit="1" customWidth="1"/>
    <col min="6148" max="6150" width="12" style="32" customWidth="1"/>
    <col min="6151" max="6151" width="18.21875" style="32" customWidth="1"/>
    <col min="6152" max="6152" width="11.6640625" style="32" customWidth="1"/>
    <col min="6153" max="6153" width="22.88671875" style="32" customWidth="1"/>
    <col min="6154" max="6154" width="33.77734375" style="32" customWidth="1"/>
    <col min="6155" max="6155" width="41.109375" style="32" customWidth="1"/>
    <col min="6156" max="6156" width="11.6640625" style="32" bestFit="1" customWidth="1"/>
    <col min="6157" max="6157" width="13.6640625" style="32" customWidth="1"/>
    <col min="6158" max="6158" width="10.33203125" style="32" customWidth="1"/>
    <col min="6159" max="6159" width="14" style="32" customWidth="1"/>
    <col min="6160" max="6160" width="44.6640625" style="32" customWidth="1"/>
    <col min="6161" max="6161" width="48.33203125" style="32" bestFit="1" customWidth="1"/>
    <col min="6162" max="6401" width="9.109375" style="32"/>
    <col min="6402" max="6402" width="8" style="32" customWidth="1"/>
    <col min="6403" max="6403" width="10.109375" style="32" bestFit="1" customWidth="1"/>
    <col min="6404" max="6406" width="12" style="32" customWidth="1"/>
    <col min="6407" max="6407" width="18.21875" style="32" customWidth="1"/>
    <col min="6408" max="6408" width="11.6640625" style="32" customWidth="1"/>
    <col min="6409" max="6409" width="22.88671875" style="32" customWidth="1"/>
    <col min="6410" max="6410" width="33.77734375" style="32" customWidth="1"/>
    <col min="6411" max="6411" width="41.109375" style="32" customWidth="1"/>
    <col min="6412" max="6412" width="11.6640625" style="32" bestFit="1" customWidth="1"/>
    <col min="6413" max="6413" width="13.6640625" style="32" customWidth="1"/>
    <col min="6414" max="6414" width="10.33203125" style="32" customWidth="1"/>
    <col min="6415" max="6415" width="14" style="32" customWidth="1"/>
    <col min="6416" max="6416" width="44.6640625" style="32" customWidth="1"/>
    <col min="6417" max="6417" width="48.33203125" style="32" bestFit="1" customWidth="1"/>
    <col min="6418" max="6657" width="9.109375" style="32"/>
    <col min="6658" max="6658" width="8" style="32" customWidth="1"/>
    <col min="6659" max="6659" width="10.109375" style="32" bestFit="1" customWidth="1"/>
    <col min="6660" max="6662" width="12" style="32" customWidth="1"/>
    <col min="6663" max="6663" width="18.21875" style="32" customWidth="1"/>
    <col min="6664" max="6664" width="11.6640625" style="32" customWidth="1"/>
    <col min="6665" max="6665" width="22.88671875" style="32" customWidth="1"/>
    <col min="6666" max="6666" width="33.77734375" style="32" customWidth="1"/>
    <col min="6667" max="6667" width="41.109375" style="32" customWidth="1"/>
    <col min="6668" max="6668" width="11.6640625" style="32" bestFit="1" customWidth="1"/>
    <col min="6669" max="6669" width="13.6640625" style="32" customWidth="1"/>
    <col min="6670" max="6670" width="10.33203125" style="32" customWidth="1"/>
    <col min="6671" max="6671" width="14" style="32" customWidth="1"/>
    <col min="6672" max="6672" width="44.6640625" style="32" customWidth="1"/>
    <col min="6673" max="6673" width="48.33203125" style="32" bestFit="1" customWidth="1"/>
    <col min="6674" max="6913" width="9.109375" style="32"/>
    <col min="6914" max="6914" width="8" style="32" customWidth="1"/>
    <col min="6915" max="6915" width="10.109375" style="32" bestFit="1" customWidth="1"/>
    <col min="6916" max="6918" width="12" style="32" customWidth="1"/>
    <col min="6919" max="6919" width="18.21875" style="32" customWidth="1"/>
    <col min="6920" max="6920" width="11.6640625" style="32" customWidth="1"/>
    <col min="6921" max="6921" width="22.88671875" style="32" customWidth="1"/>
    <col min="6922" max="6922" width="33.77734375" style="32" customWidth="1"/>
    <col min="6923" max="6923" width="41.109375" style="32" customWidth="1"/>
    <col min="6924" max="6924" width="11.6640625" style="32" bestFit="1" customWidth="1"/>
    <col min="6925" max="6925" width="13.6640625" style="32" customWidth="1"/>
    <col min="6926" max="6926" width="10.33203125" style="32" customWidth="1"/>
    <col min="6927" max="6927" width="14" style="32" customWidth="1"/>
    <col min="6928" max="6928" width="44.6640625" style="32" customWidth="1"/>
    <col min="6929" max="6929" width="48.33203125" style="32" bestFit="1" customWidth="1"/>
    <col min="6930" max="7169" width="9.109375" style="32"/>
    <col min="7170" max="7170" width="8" style="32" customWidth="1"/>
    <col min="7171" max="7171" width="10.109375" style="32" bestFit="1" customWidth="1"/>
    <col min="7172" max="7174" width="12" style="32" customWidth="1"/>
    <col min="7175" max="7175" width="18.21875" style="32" customWidth="1"/>
    <col min="7176" max="7176" width="11.6640625" style="32" customWidth="1"/>
    <col min="7177" max="7177" width="22.88671875" style="32" customWidth="1"/>
    <col min="7178" max="7178" width="33.77734375" style="32" customWidth="1"/>
    <col min="7179" max="7179" width="41.109375" style="32" customWidth="1"/>
    <col min="7180" max="7180" width="11.6640625" style="32" bestFit="1" customWidth="1"/>
    <col min="7181" max="7181" width="13.6640625" style="32" customWidth="1"/>
    <col min="7182" max="7182" width="10.33203125" style="32" customWidth="1"/>
    <col min="7183" max="7183" width="14" style="32" customWidth="1"/>
    <col min="7184" max="7184" width="44.6640625" style="32" customWidth="1"/>
    <col min="7185" max="7185" width="48.33203125" style="32" bestFit="1" customWidth="1"/>
    <col min="7186" max="7425" width="9.109375" style="32"/>
    <col min="7426" max="7426" width="8" style="32" customWidth="1"/>
    <col min="7427" max="7427" width="10.109375" style="32" bestFit="1" customWidth="1"/>
    <col min="7428" max="7430" width="12" style="32" customWidth="1"/>
    <col min="7431" max="7431" width="18.21875" style="32" customWidth="1"/>
    <col min="7432" max="7432" width="11.6640625" style="32" customWidth="1"/>
    <col min="7433" max="7433" width="22.88671875" style="32" customWidth="1"/>
    <col min="7434" max="7434" width="33.77734375" style="32" customWidth="1"/>
    <col min="7435" max="7435" width="41.109375" style="32" customWidth="1"/>
    <col min="7436" max="7436" width="11.6640625" style="32" bestFit="1" customWidth="1"/>
    <col min="7437" max="7437" width="13.6640625" style="32" customWidth="1"/>
    <col min="7438" max="7438" width="10.33203125" style="32" customWidth="1"/>
    <col min="7439" max="7439" width="14" style="32" customWidth="1"/>
    <col min="7440" max="7440" width="44.6640625" style="32" customWidth="1"/>
    <col min="7441" max="7441" width="48.33203125" style="32" bestFit="1" customWidth="1"/>
    <col min="7442" max="7681" width="9.109375" style="32"/>
    <col min="7682" max="7682" width="8" style="32" customWidth="1"/>
    <col min="7683" max="7683" width="10.109375" style="32" bestFit="1" customWidth="1"/>
    <col min="7684" max="7686" width="12" style="32" customWidth="1"/>
    <col min="7687" max="7687" width="18.21875" style="32" customWidth="1"/>
    <col min="7688" max="7688" width="11.6640625" style="32" customWidth="1"/>
    <col min="7689" max="7689" width="22.88671875" style="32" customWidth="1"/>
    <col min="7690" max="7690" width="33.77734375" style="32" customWidth="1"/>
    <col min="7691" max="7691" width="41.109375" style="32" customWidth="1"/>
    <col min="7692" max="7692" width="11.6640625" style="32" bestFit="1" customWidth="1"/>
    <col min="7693" max="7693" width="13.6640625" style="32" customWidth="1"/>
    <col min="7694" max="7694" width="10.33203125" style="32" customWidth="1"/>
    <col min="7695" max="7695" width="14" style="32" customWidth="1"/>
    <col min="7696" max="7696" width="44.6640625" style="32" customWidth="1"/>
    <col min="7697" max="7697" width="48.33203125" style="32" bestFit="1" customWidth="1"/>
    <col min="7698" max="7937" width="9.109375" style="32"/>
    <col min="7938" max="7938" width="8" style="32" customWidth="1"/>
    <col min="7939" max="7939" width="10.109375" style="32" bestFit="1" customWidth="1"/>
    <col min="7940" max="7942" width="12" style="32" customWidth="1"/>
    <col min="7943" max="7943" width="18.21875" style="32" customWidth="1"/>
    <col min="7944" max="7944" width="11.6640625" style="32" customWidth="1"/>
    <col min="7945" max="7945" width="22.88671875" style="32" customWidth="1"/>
    <col min="7946" max="7946" width="33.77734375" style="32" customWidth="1"/>
    <col min="7947" max="7947" width="41.109375" style="32" customWidth="1"/>
    <col min="7948" max="7948" width="11.6640625" style="32" bestFit="1" customWidth="1"/>
    <col min="7949" max="7949" width="13.6640625" style="32" customWidth="1"/>
    <col min="7950" max="7950" width="10.33203125" style="32" customWidth="1"/>
    <col min="7951" max="7951" width="14" style="32" customWidth="1"/>
    <col min="7952" max="7952" width="44.6640625" style="32" customWidth="1"/>
    <col min="7953" max="7953" width="48.33203125" style="32" bestFit="1" customWidth="1"/>
    <col min="7954" max="8193" width="9.109375" style="32"/>
    <col min="8194" max="8194" width="8" style="32" customWidth="1"/>
    <col min="8195" max="8195" width="10.109375" style="32" bestFit="1" customWidth="1"/>
    <col min="8196" max="8198" width="12" style="32" customWidth="1"/>
    <col min="8199" max="8199" width="18.21875" style="32" customWidth="1"/>
    <col min="8200" max="8200" width="11.6640625" style="32" customWidth="1"/>
    <col min="8201" max="8201" width="22.88671875" style="32" customWidth="1"/>
    <col min="8202" max="8202" width="33.77734375" style="32" customWidth="1"/>
    <col min="8203" max="8203" width="41.109375" style="32" customWidth="1"/>
    <col min="8204" max="8204" width="11.6640625" style="32" bestFit="1" customWidth="1"/>
    <col min="8205" max="8205" width="13.6640625" style="32" customWidth="1"/>
    <col min="8206" max="8206" width="10.33203125" style="32" customWidth="1"/>
    <col min="8207" max="8207" width="14" style="32" customWidth="1"/>
    <col min="8208" max="8208" width="44.6640625" style="32" customWidth="1"/>
    <col min="8209" max="8209" width="48.33203125" style="32" bestFit="1" customWidth="1"/>
    <col min="8210" max="8449" width="9.109375" style="32"/>
    <col min="8450" max="8450" width="8" style="32" customWidth="1"/>
    <col min="8451" max="8451" width="10.109375" style="32" bestFit="1" customWidth="1"/>
    <col min="8452" max="8454" width="12" style="32" customWidth="1"/>
    <col min="8455" max="8455" width="18.21875" style="32" customWidth="1"/>
    <col min="8456" max="8456" width="11.6640625" style="32" customWidth="1"/>
    <col min="8457" max="8457" width="22.88671875" style="32" customWidth="1"/>
    <col min="8458" max="8458" width="33.77734375" style="32" customWidth="1"/>
    <col min="8459" max="8459" width="41.109375" style="32" customWidth="1"/>
    <col min="8460" max="8460" width="11.6640625" style="32" bestFit="1" customWidth="1"/>
    <col min="8461" max="8461" width="13.6640625" style="32" customWidth="1"/>
    <col min="8462" max="8462" width="10.33203125" style="32" customWidth="1"/>
    <col min="8463" max="8463" width="14" style="32" customWidth="1"/>
    <col min="8464" max="8464" width="44.6640625" style="32" customWidth="1"/>
    <col min="8465" max="8465" width="48.33203125" style="32" bestFit="1" customWidth="1"/>
    <col min="8466" max="8705" width="9.109375" style="32"/>
    <col min="8706" max="8706" width="8" style="32" customWidth="1"/>
    <col min="8707" max="8707" width="10.109375" style="32" bestFit="1" customWidth="1"/>
    <col min="8708" max="8710" width="12" style="32" customWidth="1"/>
    <col min="8711" max="8711" width="18.21875" style="32" customWidth="1"/>
    <col min="8712" max="8712" width="11.6640625" style="32" customWidth="1"/>
    <col min="8713" max="8713" width="22.88671875" style="32" customWidth="1"/>
    <col min="8714" max="8714" width="33.77734375" style="32" customWidth="1"/>
    <col min="8715" max="8715" width="41.109375" style="32" customWidth="1"/>
    <col min="8716" max="8716" width="11.6640625" style="32" bestFit="1" customWidth="1"/>
    <col min="8717" max="8717" width="13.6640625" style="32" customWidth="1"/>
    <col min="8718" max="8718" width="10.33203125" style="32" customWidth="1"/>
    <col min="8719" max="8719" width="14" style="32" customWidth="1"/>
    <col min="8720" max="8720" width="44.6640625" style="32" customWidth="1"/>
    <col min="8721" max="8721" width="48.33203125" style="32" bestFit="1" customWidth="1"/>
    <col min="8722" max="8961" width="9.109375" style="32"/>
    <col min="8962" max="8962" width="8" style="32" customWidth="1"/>
    <col min="8963" max="8963" width="10.109375" style="32" bestFit="1" customWidth="1"/>
    <col min="8964" max="8966" width="12" style="32" customWidth="1"/>
    <col min="8967" max="8967" width="18.21875" style="32" customWidth="1"/>
    <col min="8968" max="8968" width="11.6640625" style="32" customWidth="1"/>
    <col min="8969" max="8969" width="22.88671875" style="32" customWidth="1"/>
    <col min="8970" max="8970" width="33.77734375" style="32" customWidth="1"/>
    <col min="8971" max="8971" width="41.109375" style="32" customWidth="1"/>
    <col min="8972" max="8972" width="11.6640625" style="32" bestFit="1" customWidth="1"/>
    <col min="8973" max="8973" width="13.6640625" style="32" customWidth="1"/>
    <col min="8974" max="8974" width="10.33203125" style="32" customWidth="1"/>
    <col min="8975" max="8975" width="14" style="32" customWidth="1"/>
    <col min="8976" max="8976" width="44.6640625" style="32" customWidth="1"/>
    <col min="8977" max="8977" width="48.33203125" style="32" bestFit="1" customWidth="1"/>
    <col min="8978" max="9217" width="9.109375" style="32"/>
    <col min="9218" max="9218" width="8" style="32" customWidth="1"/>
    <col min="9219" max="9219" width="10.109375" style="32" bestFit="1" customWidth="1"/>
    <col min="9220" max="9222" width="12" style="32" customWidth="1"/>
    <col min="9223" max="9223" width="18.21875" style="32" customWidth="1"/>
    <col min="9224" max="9224" width="11.6640625" style="32" customWidth="1"/>
    <col min="9225" max="9225" width="22.88671875" style="32" customWidth="1"/>
    <col min="9226" max="9226" width="33.77734375" style="32" customWidth="1"/>
    <col min="9227" max="9227" width="41.109375" style="32" customWidth="1"/>
    <col min="9228" max="9228" width="11.6640625" style="32" bestFit="1" customWidth="1"/>
    <col min="9229" max="9229" width="13.6640625" style="32" customWidth="1"/>
    <col min="9230" max="9230" width="10.33203125" style="32" customWidth="1"/>
    <col min="9231" max="9231" width="14" style="32" customWidth="1"/>
    <col min="9232" max="9232" width="44.6640625" style="32" customWidth="1"/>
    <col min="9233" max="9233" width="48.33203125" style="32" bestFit="1" customWidth="1"/>
    <col min="9234" max="9473" width="9.109375" style="32"/>
    <col min="9474" max="9474" width="8" style="32" customWidth="1"/>
    <col min="9475" max="9475" width="10.109375" style="32" bestFit="1" customWidth="1"/>
    <col min="9476" max="9478" width="12" style="32" customWidth="1"/>
    <col min="9479" max="9479" width="18.21875" style="32" customWidth="1"/>
    <col min="9480" max="9480" width="11.6640625" style="32" customWidth="1"/>
    <col min="9481" max="9481" width="22.88671875" style="32" customWidth="1"/>
    <col min="9482" max="9482" width="33.77734375" style="32" customWidth="1"/>
    <col min="9483" max="9483" width="41.109375" style="32" customWidth="1"/>
    <col min="9484" max="9484" width="11.6640625" style="32" bestFit="1" customWidth="1"/>
    <col min="9485" max="9485" width="13.6640625" style="32" customWidth="1"/>
    <col min="9486" max="9486" width="10.33203125" style="32" customWidth="1"/>
    <col min="9487" max="9487" width="14" style="32" customWidth="1"/>
    <col min="9488" max="9488" width="44.6640625" style="32" customWidth="1"/>
    <col min="9489" max="9489" width="48.33203125" style="32" bestFit="1" customWidth="1"/>
    <col min="9490" max="9729" width="9.109375" style="32"/>
    <col min="9730" max="9730" width="8" style="32" customWidth="1"/>
    <col min="9731" max="9731" width="10.109375" style="32" bestFit="1" customWidth="1"/>
    <col min="9732" max="9734" width="12" style="32" customWidth="1"/>
    <col min="9735" max="9735" width="18.21875" style="32" customWidth="1"/>
    <col min="9736" max="9736" width="11.6640625" style="32" customWidth="1"/>
    <col min="9737" max="9737" width="22.88671875" style="32" customWidth="1"/>
    <col min="9738" max="9738" width="33.77734375" style="32" customWidth="1"/>
    <col min="9739" max="9739" width="41.109375" style="32" customWidth="1"/>
    <col min="9740" max="9740" width="11.6640625" style="32" bestFit="1" customWidth="1"/>
    <col min="9741" max="9741" width="13.6640625" style="32" customWidth="1"/>
    <col min="9742" max="9742" width="10.33203125" style="32" customWidth="1"/>
    <col min="9743" max="9743" width="14" style="32" customWidth="1"/>
    <col min="9744" max="9744" width="44.6640625" style="32" customWidth="1"/>
    <col min="9745" max="9745" width="48.33203125" style="32" bestFit="1" customWidth="1"/>
    <col min="9746" max="9985" width="9.109375" style="32"/>
    <col min="9986" max="9986" width="8" style="32" customWidth="1"/>
    <col min="9987" max="9987" width="10.109375" style="32" bestFit="1" customWidth="1"/>
    <col min="9988" max="9990" width="12" style="32" customWidth="1"/>
    <col min="9991" max="9991" width="18.21875" style="32" customWidth="1"/>
    <col min="9992" max="9992" width="11.6640625" style="32" customWidth="1"/>
    <col min="9993" max="9993" width="22.88671875" style="32" customWidth="1"/>
    <col min="9994" max="9994" width="33.77734375" style="32" customWidth="1"/>
    <col min="9995" max="9995" width="41.109375" style="32" customWidth="1"/>
    <col min="9996" max="9996" width="11.6640625" style="32" bestFit="1" customWidth="1"/>
    <col min="9997" max="9997" width="13.6640625" style="32" customWidth="1"/>
    <col min="9998" max="9998" width="10.33203125" style="32" customWidth="1"/>
    <col min="9999" max="9999" width="14" style="32" customWidth="1"/>
    <col min="10000" max="10000" width="44.6640625" style="32" customWidth="1"/>
    <col min="10001" max="10001" width="48.33203125" style="32" bestFit="1" customWidth="1"/>
    <col min="10002" max="10241" width="9.109375" style="32"/>
    <col min="10242" max="10242" width="8" style="32" customWidth="1"/>
    <col min="10243" max="10243" width="10.109375" style="32" bestFit="1" customWidth="1"/>
    <col min="10244" max="10246" width="12" style="32" customWidth="1"/>
    <col min="10247" max="10247" width="18.21875" style="32" customWidth="1"/>
    <col min="10248" max="10248" width="11.6640625" style="32" customWidth="1"/>
    <col min="10249" max="10249" width="22.88671875" style="32" customWidth="1"/>
    <col min="10250" max="10250" width="33.77734375" style="32" customWidth="1"/>
    <col min="10251" max="10251" width="41.109375" style="32" customWidth="1"/>
    <col min="10252" max="10252" width="11.6640625" style="32" bestFit="1" customWidth="1"/>
    <col min="10253" max="10253" width="13.6640625" style="32" customWidth="1"/>
    <col min="10254" max="10254" width="10.33203125" style="32" customWidth="1"/>
    <col min="10255" max="10255" width="14" style="32" customWidth="1"/>
    <col min="10256" max="10256" width="44.6640625" style="32" customWidth="1"/>
    <col min="10257" max="10257" width="48.33203125" style="32" bestFit="1" customWidth="1"/>
    <col min="10258" max="10497" width="9.109375" style="32"/>
    <col min="10498" max="10498" width="8" style="32" customWidth="1"/>
    <col min="10499" max="10499" width="10.109375" style="32" bestFit="1" customWidth="1"/>
    <col min="10500" max="10502" width="12" style="32" customWidth="1"/>
    <col min="10503" max="10503" width="18.21875" style="32" customWidth="1"/>
    <col min="10504" max="10504" width="11.6640625" style="32" customWidth="1"/>
    <col min="10505" max="10505" width="22.88671875" style="32" customWidth="1"/>
    <col min="10506" max="10506" width="33.77734375" style="32" customWidth="1"/>
    <col min="10507" max="10507" width="41.109375" style="32" customWidth="1"/>
    <col min="10508" max="10508" width="11.6640625" style="32" bestFit="1" customWidth="1"/>
    <col min="10509" max="10509" width="13.6640625" style="32" customWidth="1"/>
    <col min="10510" max="10510" width="10.33203125" style="32" customWidth="1"/>
    <col min="10511" max="10511" width="14" style="32" customWidth="1"/>
    <col min="10512" max="10512" width="44.6640625" style="32" customWidth="1"/>
    <col min="10513" max="10513" width="48.33203125" style="32" bestFit="1" customWidth="1"/>
    <col min="10514" max="10753" width="9.109375" style="32"/>
    <col min="10754" max="10754" width="8" style="32" customWidth="1"/>
    <col min="10755" max="10755" width="10.109375" style="32" bestFit="1" customWidth="1"/>
    <col min="10756" max="10758" width="12" style="32" customWidth="1"/>
    <col min="10759" max="10759" width="18.21875" style="32" customWidth="1"/>
    <col min="10760" max="10760" width="11.6640625" style="32" customWidth="1"/>
    <col min="10761" max="10761" width="22.88671875" style="32" customWidth="1"/>
    <col min="10762" max="10762" width="33.77734375" style="32" customWidth="1"/>
    <col min="10763" max="10763" width="41.109375" style="32" customWidth="1"/>
    <col min="10764" max="10764" width="11.6640625" style="32" bestFit="1" customWidth="1"/>
    <col min="10765" max="10765" width="13.6640625" style="32" customWidth="1"/>
    <col min="10766" max="10766" width="10.33203125" style="32" customWidth="1"/>
    <col min="10767" max="10767" width="14" style="32" customWidth="1"/>
    <col min="10768" max="10768" width="44.6640625" style="32" customWidth="1"/>
    <col min="10769" max="10769" width="48.33203125" style="32" bestFit="1" customWidth="1"/>
    <col min="10770" max="11009" width="9.109375" style="32"/>
    <col min="11010" max="11010" width="8" style="32" customWidth="1"/>
    <col min="11011" max="11011" width="10.109375" style="32" bestFit="1" customWidth="1"/>
    <col min="11012" max="11014" width="12" style="32" customWidth="1"/>
    <col min="11015" max="11015" width="18.21875" style="32" customWidth="1"/>
    <col min="11016" max="11016" width="11.6640625" style="32" customWidth="1"/>
    <col min="11017" max="11017" width="22.88671875" style="32" customWidth="1"/>
    <col min="11018" max="11018" width="33.77734375" style="32" customWidth="1"/>
    <col min="11019" max="11019" width="41.109375" style="32" customWidth="1"/>
    <col min="11020" max="11020" width="11.6640625" style="32" bestFit="1" customWidth="1"/>
    <col min="11021" max="11021" width="13.6640625" style="32" customWidth="1"/>
    <col min="11022" max="11022" width="10.33203125" style="32" customWidth="1"/>
    <col min="11023" max="11023" width="14" style="32" customWidth="1"/>
    <col min="11024" max="11024" width="44.6640625" style="32" customWidth="1"/>
    <col min="11025" max="11025" width="48.33203125" style="32" bestFit="1" customWidth="1"/>
    <col min="11026" max="11265" width="9.109375" style="32"/>
    <col min="11266" max="11266" width="8" style="32" customWidth="1"/>
    <col min="11267" max="11267" width="10.109375" style="32" bestFit="1" customWidth="1"/>
    <col min="11268" max="11270" width="12" style="32" customWidth="1"/>
    <col min="11271" max="11271" width="18.21875" style="32" customWidth="1"/>
    <col min="11272" max="11272" width="11.6640625" style="32" customWidth="1"/>
    <col min="11273" max="11273" width="22.88671875" style="32" customWidth="1"/>
    <col min="11274" max="11274" width="33.77734375" style="32" customWidth="1"/>
    <col min="11275" max="11275" width="41.109375" style="32" customWidth="1"/>
    <col min="11276" max="11276" width="11.6640625" style="32" bestFit="1" customWidth="1"/>
    <col min="11277" max="11277" width="13.6640625" style="32" customWidth="1"/>
    <col min="11278" max="11278" width="10.33203125" style="32" customWidth="1"/>
    <col min="11279" max="11279" width="14" style="32" customWidth="1"/>
    <col min="11280" max="11280" width="44.6640625" style="32" customWidth="1"/>
    <col min="11281" max="11281" width="48.33203125" style="32" bestFit="1" customWidth="1"/>
    <col min="11282" max="11521" width="9.109375" style="32"/>
    <col min="11522" max="11522" width="8" style="32" customWidth="1"/>
    <col min="11523" max="11523" width="10.109375" style="32" bestFit="1" customWidth="1"/>
    <col min="11524" max="11526" width="12" style="32" customWidth="1"/>
    <col min="11527" max="11527" width="18.21875" style="32" customWidth="1"/>
    <col min="11528" max="11528" width="11.6640625" style="32" customWidth="1"/>
    <col min="11529" max="11529" width="22.88671875" style="32" customWidth="1"/>
    <col min="11530" max="11530" width="33.77734375" style="32" customWidth="1"/>
    <col min="11531" max="11531" width="41.109375" style="32" customWidth="1"/>
    <col min="11532" max="11532" width="11.6640625" style="32" bestFit="1" customWidth="1"/>
    <col min="11533" max="11533" width="13.6640625" style="32" customWidth="1"/>
    <col min="11534" max="11534" width="10.33203125" style="32" customWidth="1"/>
    <col min="11535" max="11535" width="14" style="32" customWidth="1"/>
    <col min="11536" max="11536" width="44.6640625" style="32" customWidth="1"/>
    <col min="11537" max="11537" width="48.33203125" style="32" bestFit="1" customWidth="1"/>
    <col min="11538" max="11777" width="9.109375" style="32"/>
    <col min="11778" max="11778" width="8" style="32" customWidth="1"/>
    <col min="11779" max="11779" width="10.109375" style="32" bestFit="1" customWidth="1"/>
    <col min="11780" max="11782" width="12" style="32" customWidth="1"/>
    <col min="11783" max="11783" width="18.21875" style="32" customWidth="1"/>
    <col min="11784" max="11784" width="11.6640625" style="32" customWidth="1"/>
    <col min="11785" max="11785" width="22.88671875" style="32" customWidth="1"/>
    <col min="11786" max="11786" width="33.77734375" style="32" customWidth="1"/>
    <col min="11787" max="11787" width="41.109375" style="32" customWidth="1"/>
    <col min="11788" max="11788" width="11.6640625" style="32" bestFit="1" customWidth="1"/>
    <col min="11789" max="11789" width="13.6640625" style="32" customWidth="1"/>
    <col min="11790" max="11790" width="10.33203125" style="32" customWidth="1"/>
    <col min="11791" max="11791" width="14" style="32" customWidth="1"/>
    <col min="11792" max="11792" width="44.6640625" style="32" customWidth="1"/>
    <col min="11793" max="11793" width="48.33203125" style="32" bestFit="1" customWidth="1"/>
    <col min="11794" max="12033" width="9.109375" style="32"/>
    <col min="12034" max="12034" width="8" style="32" customWidth="1"/>
    <col min="12035" max="12035" width="10.109375" style="32" bestFit="1" customWidth="1"/>
    <col min="12036" max="12038" width="12" style="32" customWidth="1"/>
    <col min="12039" max="12039" width="18.21875" style="32" customWidth="1"/>
    <col min="12040" max="12040" width="11.6640625" style="32" customWidth="1"/>
    <col min="12041" max="12041" width="22.88671875" style="32" customWidth="1"/>
    <col min="12042" max="12042" width="33.77734375" style="32" customWidth="1"/>
    <col min="12043" max="12043" width="41.109375" style="32" customWidth="1"/>
    <col min="12044" max="12044" width="11.6640625" style="32" bestFit="1" customWidth="1"/>
    <col min="12045" max="12045" width="13.6640625" style="32" customWidth="1"/>
    <col min="12046" max="12046" width="10.33203125" style="32" customWidth="1"/>
    <col min="12047" max="12047" width="14" style="32" customWidth="1"/>
    <col min="12048" max="12048" width="44.6640625" style="32" customWidth="1"/>
    <col min="12049" max="12049" width="48.33203125" style="32" bestFit="1" customWidth="1"/>
    <col min="12050" max="12289" width="9.109375" style="32"/>
    <col min="12290" max="12290" width="8" style="32" customWidth="1"/>
    <col min="12291" max="12291" width="10.109375" style="32" bestFit="1" customWidth="1"/>
    <col min="12292" max="12294" width="12" style="32" customWidth="1"/>
    <col min="12295" max="12295" width="18.21875" style="32" customWidth="1"/>
    <col min="12296" max="12296" width="11.6640625" style="32" customWidth="1"/>
    <col min="12297" max="12297" width="22.88671875" style="32" customWidth="1"/>
    <col min="12298" max="12298" width="33.77734375" style="32" customWidth="1"/>
    <col min="12299" max="12299" width="41.109375" style="32" customWidth="1"/>
    <col min="12300" max="12300" width="11.6640625" style="32" bestFit="1" customWidth="1"/>
    <col min="12301" max="12301" width="13.6640625" style="32" customWidth="1"/>
    <col min="12302" max="12302" width="10.33203125" style="32" customWidth="1"/>
    <col min="12303" max="12303" width="14" style="32" customWidth="1"/>
    <col min="12304" max="12304" width="44.6640625" style="32" customWidth="1"/>
    <col min="12305" max="12305" width="48.33203125" style="32" bestFit="1" customWidth="1"/>
    <col min="12306" max="12545" width="9.109375" style="32"/>
    <col min="12546" max="12546" width="8" style="32" customWidth="1"/>
    <col min="12547" max="12547" width="10.109375" style="32" bestFit="1" customWidth="1"/>
    <col min="12548" max="12550" width="12" style="32" customWidth="1"/>
    <col min="12551" max="12551" width="18.21875" style="32" customWidth="1"/>
    <col min="12552" max="12552" width="11.6640625" style="32" customWidth="1"/>
    <col min="12553" max="12553" width="22.88671875" style="32" customWidth="1"/>
    <col min="12554" max="12554" width="33.77734375" style="32" customWidth="1"/>
    <col min="12555" max="12555" width="41.109375" style="32" customWidth="1"/>
    <col min="12556" max="12556" width="11.6640625" style="32" bestFit="1" customWidth="1"/>
    <col min="12557" max="12557" width="13.6640625" style="32" customWidth="1"/>
    <col min="12558" max="12558" width="10.33203125" style="32" customWidth="1"/>
    <col min="12559" max="12559" width="14" style="32" customWidth="1"/>
    <col min="12560" max="12560" width="44.6640625" style="32" customWidth="1"/>
    <col min="12561" max="12561" width="48.33203125" style="32" bestFit="1" customWidth="1"/>
    <col min="12562" max="12801" width="9.109375" style="32"/>
    <col min="12802" max="12802" width="8" style="32" customWidth="1"/>
    <col min="12803" max="12803" width="10.109375" style="32" bestFit="1" customWidth="1"/>
    <col min="12804" max="12806" width="12" style="32" customWidth="1"/>
    <col min="12807" max="12807" width="18.21875" style="32" customWidth="1"/>
    <col min="12808" max="12808" width="11.6640625" style="32" customWidth="1"/>
    <col min="12809" max="12809" width="22.88671875" style="32" customWidth="1"/>
    <col min="12810" max="12810" width="33.77734375" style="32" customWidth="1"/>
    <col min="12811" max="12811" width="41.109375" style="32" customWidth="1"/>
    <col min="12812" max="12812" width="11.6640625" style="32" bestFit="1" customWidth="1"/>
    <col min="12813" max="12813" width="13.6640625" style="32" customWidth="1"/>
    <col min="12814" max="12814" width="10.33203125" style="32" customWidth="1"/>
    <col min="12815" max="12815" width="14" style="32" customWidth="1"/>
    <col min="12816" max="12816" width="44.6640625" style="32" customWidth="1"/>
    <col min="12817" max="12817" width="48.33203125" style="32" bestFit="1" customWidth="1"/>
    <col min="12818" max="13057" width="9.109375" style="32"/>
    <col min="13058" max="13058" width="8" style="32" customWidth="1"/>
    <col min="13059" max="13059" width="10.109375" style="32" bestFit="1" customWidth="1"/>
    <col min="13060" max="13062" width="12" style="32" customWidth="1"/>
    <col min="13063" max="13063" width="18.21875" style="32" customWidth="1"/>
    <col min="13064" max="13064" width="11.6640625" style="32" customWidth="1"/>
    <col min="13065" max="13065" width="22.88671875" style="32" customWidth="1"/>
    <col min="13066" max="13066" width="33.77734375" style="32" customWidth="1"/>
    <col min="13067" max="13067" width="41.109375" style="32" customWidth="1"/>
    <col min="13068" max="13068" width="11.6640625" style="32" bestFit="1" customWidth="1"/>
    <col min="13069" max="13069" width="13.6640625" style="32" customWidth="1"/>
    <col min="13070" max="13070" width="10.33203125" style="32" customWidth="1"/>
    <col min="13071" max="13071" width="14" style="32" customWidth="1"/>
    <col min="13072" max="13072" width="44.6640625" style="32" customWidth="1"/>
    <col min="13073" max="13073" width="48.33203125" style="32" bestFit="1" customWidth="1"/>
    <col min="13074" max="13313" width="9.109375" style="32"/>
    <col min="13314" max="13314" width="8" style="32" customWidth="1"/>
    <col min="13315" max="13315" width="10.109375" style="32" bestFit="1" customWidth="1"/>
    <col min="13316" max="13318" width="12" style="32" customWidth="1"/>
    <col min="13319" max="13319" width="18.21875" style="32" customWidth="1"/>
    <col min="13320" max="13320" width="11.6640625" style="32" customWidth="1"/>
    <col min="13321" max="13321" width="22.88671875" style="32" customWidth="1"/>
    <col min="13322" max="13322" width="33.77734375" style="32" customWidth="1"/>
    <col min="13323" max="13323" width="41.109375" style="32" customWidth="1"/>
    <col min="13324" max="13324" width="11.6640625" style="32" bestFit="1" customWidth="1"/>
    <col min="13325" max="13325" width="13.6640625" style="32" customWidth="1"/>
    <col min="13326" max="13326" width="10.33203125" style="32" customWidth="1"/>
    <col min="13327" max="13327" width="14" style="32" customWidth="1"/>
    <col min="13328" max="13328" width="44.6640625" style="32" customWidth="1"/>
    <col min="13329" max="13329" width="48.33203125" style="32" bestFit="1" customWidth="1"/>
    <col min="13330" max="13569" width="9.109375" style="32"/>
    <col min="13570" max="13570" width="8" style="32" customWidth="1"/>
    <col min="13571" max="13571" width="10.109375" style="32" bestFit="1" customWidth="1"/>
    <col min="13572" max="13574" width="12" style="32" customWidth="1"/>
    <col min="13575" max="13575" width="18.21875" style="32" customWidth="1"/>
    <col min="13576" max="13576" width="11.6640625" style="32" customWidth="1"/>
    <col min="13577" max="13577" width="22.88671875" style="32" customWidth="1"/>
    <col min="13578" max="13578" width="33.77734375" style="32" customWidth="1"/>
    <col min="13579" max="13579" width="41.109375" style="32" customWidth="1"/>
    <col min="13580" max="13580" width="11.6640625" style="32" bestFit="1" customWidth="1"/>
    <col min="13581" max="13581" width="13.6640625" style="32" customWidth="1"/>
    <col min="13582" max="13582" width="10.33203125" style="32" customWidth="1"/>
    <col min="13583" max="13583" width="14" style="32" customWidth="1"/>
    <col min="13584" max="13584" width="44.6640625" style="32" customWidth="1"/>
    <col min="13585" max="13585" width="48.33203125" style="32" bestFit="1" customWidth="1"/>
    <col min="13586" max="13825" width="9.109375" style="32"/>
    <col min="13826" max="13826" width="8" style="32" customWidth="1"/>
    <col min="13827" max="13827" width="10.109375" style="32" bestFit="1" customWidth="1"/>
    <col min="13828" max="13830" width="12" style="32" customWidth="1"/>
    <col min="13831" max="13831" width="18.21875" style="32" customWidth="1"/>
    <col min="13832" max="13832" width="11.6640625" style="32" customWidth="1"/>
    <col min="13833" max="13833" width="22.88671875" style="32" customWidth="1"/>
    <col min="13834" max="13834" width="33.77734375" style="32" customWidth="1"/>
    <col min="13835" max="13835" width="41.109375" style="32" customWidth="1"/>
    <col min="13836" max="13836" width="11.6640625" style="32" bestFit="1" customWidth="1"/>
    <col min="13837" max="13837" width="13.6640625" style="32" customWidth="1"/>
    <col min="13838" max="13838" width="10.33203125" style="32" customWidth="1"/>
    <col min="13839" max="13839" width="14" style="32" customWidth="1"/>
    <col min="13840" max="13840" width="44.6640625" style="32" customWidth="1"/>
    <col min="13841" max="13841" width="48.33203125" style="32" bestFit="1" customWidth="1"/>
    <col min="13842" max="14081" width="9.109375" style="32"/>
    <col min="14082" max="14082" width="8" style="32" customWidth="1"/>
    <col min="14083" max="14083" width="10.109375" style="32" bestFit="1" customWidth="1"/>
    <col min="14084" max="14086" width="12" style="32" customWidth="1"/>
    <col min="14087" max="14087" width="18.21875" style="32" customWidth="1"/>
    <col min="14088" max="14088" width="11.6640625" style="32" customWidth="1"/>
    <col min="14089" max="14089" width="22.88671875" style="32" customWidth="1"/>
    <col min="14090" max="14090" width="33.77734375" style="32" customWidth="1"/>
    <col min="14091" max="14091" width="41.109375" style="32" customWidth="1"/>
    <col min="14092" max="14092" width="11.6640625" style="32" bestFit="1" customWidth="1"/>
    <col min="14093" max="14093" width="13.6640625" style="32" customWidth="1"/>
    <col min="14094" max="14094" width="10.33203125" style="32" customWidth="1"/>
    <col min="14095" max="14095" width="14" style="32" customWidth="1"/>
    <col min="14096" max="14096" width="44.6640625" style="32" customWidth="1"/>
    <col min="14097" max="14097" width="48.33203125" style="32" bestFit="1" customWidth="1"/>
    <col min="14098" max="14337" width="9.109375" style="32"/>
    <col min="14338" max="14338" width="8" style="32" customWidth="1"/>
    <col min="14339" max="14339" width="10.109375" style="32" bestFit="1" customWidth="1"/>
    <col min="14340" max="14342" width="12" style="32" customWidth="1"/>
    <col min="14343" max="14343" width="18.21875" style="32" customWidth="1"/>
    <col min="14344" max="14344" width="11.6640625" style="32" customWidth="1"/>
    <col min="14345" max="14345" width="22.88671875" style="32" customWidth="1"/>
    <col min="14346" max="14346" width="33.77734375" style="32" customWidth="1"/>
    <col min="14347" max="14347" width="41.109375" style="32" customWidth="1"/>
    <col min="14348" max="14348" width="11.6640625" style="32" bestFit="1" customWidth="1"/>
    <col min="14349" max="14349" width="13.6640625" style="32" customWidth="1"/>
    <col min="14350" max="14350" width="10.33203125" style="32" customWidth="1"/>
    <col min="14351" max="14351" width="14" style="32" customWidth="1"/>
    <col min="14352" max="14352" width="44.6640625" style="32" customWidth="1"/>
    <col min="14353" max="14353" width="48.33203125" style="32" bestFit="1" customWidth="1"/>
    <col min="14354" max="14593" width="9.109375" style="32"/>
    <col min="14594" max="14594" width="8" style="32" customWidth="1"/>
    <col min="14595" max="14595" width="10.109375" style="32" bestFit="1" customWidth="1"/>
    <col min="14596" max="14598" width="12" style="32" customWidth="1"/>
    <col min="14599" max="14599" width="18.21875" style="32" customWidth="1"/>
    <col min="14600" max="14600" width="11.6640625" style="32" customWidth="1"/>
    <col min="14601" max="14601" width="22.88671875" style="32" customWidth="1"/>
    <col min="14602" max="14602" width="33.77734375" style="32" customWidth="1"/>
    <col min="14603" max="14603" width="41.109375" style="32" customWidth="1"/>
    <col min="14604" max="14604" width="11.6640625" style="32" bestFit="1" customWidth="1"/>
    <col min="14605" max="14605" width="13.6640625" style="32" customWidth="1"/>
    <col min="14606" max="14606" width="10.33203125" style="32" customWidth="1"/>
    <col min="14607" max="14607" width="14" style="32" customWidth="1"/>
    <col min="14608" max="14608" width="44.6640625" style="32" customWidth="1"/>
    <col min="14609" max="14609" width="48.33203125" style="32" bestFit="1" customWidth="1"/>
    <col min="14610" max="14849" width="9.109375" style="32"/>
    <col min="14850" max="14850" width="8" style="32" customWidth="1"/>
    <col min="14851" max="14851" width="10.109375" style="32" bestFit="1" customWidth="1"/>
    <col min="14852" max="14854" width="12" style="32" customWidth="1"/>
    <col min="14855" max="14855" width="18.21875" style="32" customWidth="1"/>
    <col min="14856" max="14856" width="11.6640625" style="32" customWidth="1"/>
    <col min="14857" max="14857" width="22.88671875" style="32" customWidth="1"/>
    <col min="14858" max="14858" width="33.77734375" style="32" customWidth="1"/>
    <col min="14859" max="14859" width="41.109375" style="32" customWidth="1"/>
    <col min="14860" max="14860" width="11.6640625" style="32" bestFit="1" customWidth="1"/>
    <col min="14861" max="14861" width="13.6640625" style="32" customWidth="1"/>
    <col min="14862" max="14862" width="10.33203125" style="32" customWidth="1"/>
    <col min="14863" max="14863" width="14" style="32" customWidth="1"/>
    <col min="14864" max="14864" width="44.6640625" style="32" customWidth="1"/>
    <col min="14865" max="14865" width="48.33203125" style="32" bestFit="1" customWidth="1"/>
    <col min="14866" max="15105" width="9.109375" style="32"/>
    <col min="15106" max="15106" width="8" style="32" customWidth="1"/>
    <col min="15107" max="15107" width="10.109375" style="32" bestFit="1" customWidth="1"/>
    <col min="15108" max="15110" width="12" style="32" customWidth="1"/>
    <col min="15111" max="15111" width="18.21875" style="32" customWidth="1"/>
    <col min="15112" max="15112" width="11.6640625" style="32" customWidth="1"/>
    <col min="15113" max="15113" width="22.88671875" style="32" customWidth="1"/>
    <col min="15114" max="15114" width="33.77734375" style="32" customWidth="1"/>
    <col min="15115" max="15115" width="41.109375" style="32" customWidth="1"/>
    <col min="15116" max="15116" width="11.6640625" style="32" bestFit="1" customWidth="1"/>
    <col min="15117" max="15117" width="13.6640625" style="32" customWidth="1"/>
    <col min="15118" max="15118" width="10.33203125" style="32" customWidth="1"/>
    <col min="15119" max="15119" width="14" style="32" customWidth="1"/>
    <col min="15120" max="15120" width="44.6640625" style="32" customWidth="1"/>
    <col min="15121" max="15121" width="48.33203125" style="32" bestFit="1" customWidth="1"/>
    <col min="15122" max="15361" width="9.109375" style="32"/>
    <col min="15362" max="15362" width="8" style="32" customWidth="1"/>
    <col min="15363" max="15363" width="10.109375" style="32" bestFit="1" customWidth="1"/>
    <col min="15364" max="15366" width="12" style="32" customWidth="1"/>
    <col min="15367" max="15367" width="18.21875" style="32" customWidth="1"/>
    <col min="15368" max="15368" width="11.6640625" style="32" customWidth="1"/>
    <col min="15369" max="15369" width="22.88671875" style="32" customWidth="1"/>
    <col min="15370" max="15370" width="33.77734375" style="32" customWidth="1"/>
    <col min="15371" max="15371" width="41.109375" style="32" customWidth="1"/>
    <col min="15372" max="15372" width="11.6640625" style="32" bestFit="1" customWidth="1"/>
    <col min="15373" max="15373" width="13.6640625" style="32" customWidth="1"/>
    <col min="15374" max="15374" width="10.33203125" style="32" customWidth="1"/>
    <col min="15375" max="15375" width="14" style="32" customWidth="1"/>
    <col min="15376" max="15376" width="44.6640625" style="32" customWidth="1"/>
    <col min="15377" max="15377" width="48.33203125" style="32" bestFit="1" customWidth="1"/>
    <col min="15378" max="15617" width="9.109375" style="32"/>
    <col min="15618" max="15618" width="8" style="32" customWidth="1"/>
    <col min="15619" max="15619" width="10.109375" style="32" bestFit="1" customWidth="1"/>
    <col min="15620" max="15622" width="12" style="32" customWidth="1"/>
    <col min="15623" max="15623" width="18.21875" style="32" customWidth="1"/>
    <col min="15624" max="15624" width="11.6640625" style="32" customWidth="1"/>
    <col min="15625" max="15625" width="22.88671875" style="32" customWidth="1"/>
    <col min="15626" max="15626" width="33.77734375" style="32" customWidth="1"/>
    <col min="15627" max="15627" width="41.109375" style="32" customWidth="1"/>
    <col min="15628" max="15628" width="11.6640625" style="32" bestFit="1" customWidth="1"/>
    <col min="15629" max="15629" width="13.6640625" style="32" customWidth="1"/>
    <col min="15630" max="15630" width="10.33203125" style="32" customWidth="1"/>
    <col min="15631" max="15631" width="14" style="32" customWidth="1"/>
    <col min="15632" max="15632" width="44.6640625" style="32" customWidth="1"/>
    <col min="15633" max="15633" width="48.33203125" style="32" bestFit="1" customWidth="1"/>
    <col min="15634" max="15873" width="9.109375" style="32"/>
    <col min="15874" max="15874" width="8" style="32" customWidth="1"/>
    <col min="15875" max="15875" width="10.109375" style="32" bestFit="1" customWidth="1"/>
    <col min="15876" max="15878" width="12" style="32" customWidth="1"/>
    <col min="15879" max="15879" width="18.21875" style="32" customWidth="1"/>
    <col min="15880" max="15880" width="11.6640625" style="32" customWidth="1"/>
    <col min="15881" max="15881" width="22.88671875" style="32" customWidth="1"/>
    <col min="15882" max="15882" width="33.77734375" style="32" customWidth="1"/>
    <col min="15883" max="15883" width="41.109375" style="32" customWidth="1"/>
    <col min="15884" max="15884" width="11.6640625" style="32" bestFit="1" customWidth="1"/>
    <col min="15885" max="15885" width="13.6640625" style="32" customWidth="1"/>
    <col min="15886" max="15886" width="10.33203125" style="32" customWidth="1"/>
    <col min="15887" max="15887" width="14" style="32" customWidth="1"/>
    <col min="15888" max="15888" width="44.6640625" style="32" customWidth="1"/>
    <col min="15889" max="15889" width="48.33203125" style="32" bestFit="1" customWidth="1"/>
    <col min="15890" max="16129" width="9.109375" style="32"/>
    <col min="16130" max="16130" width="8" style="32" customWidth="1"/>
    <col min="16131" max="16131" width="10.109375" style="32" bestFit="1" customWidth="1"/>
    <col min="16132" max="16134" width="12" style="32" customWidth="1"/>
    <col min="16135" max="16135" width="18.21875" style="32" customWidth="1"/>
    <col min="16136" max="16136" width="11.6640625" style="32" customWidth="1"/>
    <col min="16137" max="16137" width="22.88671875" style="32" customWidth="1"/>
    <col min="16138" max="16138" width="33.77734375" style="32" customWidth="1"/>
    <col min="16139" max="16139" width="41.109375" style="32" customWidth="1"/>
    <col min="16140" max="16140" width="11.6640625" style="32" bestFit="1" customWidth="1"/>
    <col min="16141" max="16141" width="13.6640625" style="32" customWidth="1"/>
    <col min="16142" max="16142" width="10.33203125" style="32" customWidth="1"/>
    <col min="16143" max="16143" width="14" style="32" customWidth="1"/>
    <col min="16144" max="16144" width="44.6640625" style="32" customWidth="1"/>
    <col min="16145" max="16145" width="48.33203125" style="32" bestFit="1" customWidth="1"/>
    <col min="16146" max="16384" width="9.109375" style="32"/>
  </cols>
  <sheetData>
    <row r="1" spans="2:17" ht="15.6" x14ac:dyDescent="0.3">
      <c r="B1" s="3" t="s">
        <v>436</v>
      </c>
    </row>
    <row r="2" spans="2:17" ht="15.6" x14ac:dyDescent="0.3">
      <c r="B2" s="3" t="s">
        <v>437</v>
      </c>
    </row>
    <row r="3" spans="2:17" ht="15.6" x14ac:dyDescent="0.3">
      <c r="B3" s="91" t="s">
        <v>438</v>
      </c>
    </row>
    <row r="5" spans="2:17" ht="24.6" x14ac:dyDescent="0.3">
      <c r="C5" s="182" t="s">
        <v>73</v>
      </c>
      <c r="D5" s="182"/>
      <c r="E5" s="182"/>
      <c r="F5" s="182"/>
      <c r="G5" s="182"/>
      <c r="H5" s="182"/>
      <c r="I5" s="182"/>
      <c r="J5" s="182"/>
      <c r="K5" s="183"/>
      <c r="L5" s="184" t="s">
        <v>5</v>
      </c>
      <c r="M5" s="184"/>
      <c r="N5" s="38">
        <f>SUM(N7:N65544)</f>
        <v>31480</v>
      </c>
      <c r="O5" s="38">
        <f>SUM(O7:O65544)</f>
        <v>10598959823.400002</v>
      </c>
    </row>
    <row r="6" spans="2:17" s="4" customFormat="1" ht="74.25" customHeight="1" x14ac:dyDescent="0.3">
      <c r="B6" s="39" t="s">
        <v>74</v>
      </c>
      <c r="C6" s="40" t="s">
        <v>6</v>
      </c>
      <c r="D6" s="40" t="s">
        <v>7</v>
      </c>
      <c r="E6" s="40" t="s">
        <v>8</v>
      </c>
      <c r="F6" s="40" t="s">
        <v>9</v>
      </c>
      <c r="G6" s="40" t="s">
        <v>10</v>
      </c>
      <c r="H6" s="39" t="s">
        <v>11</v>
      </c>
      <c r="I6" s="39" t="s">
        <v>75</v>
      </c>
      <c r="J6" s="39" t="s">
        <v>12</v>
      </c>
      <c r="K6" s="39" t="s">
        <v>3</v>
      </c>
      <c r="L6" s="39" t="s">
        <v>13</v>
      </c>
      <c r="M6" s="39" t="s">
        <v>14</v>
      </c>
      <c r="N6" s="39" t="s">
        <v>15</v>
      </c>
      <c r="O6" s="39" t="s">
        <v>16</v>
      </c>
      <c r="P6" s="39" t="s">
        <v>76</v>
      </c>
      <c r="Q6" s="39" t="s">
        <v>77</v>
      </c>
    </row>
    <row r="7" spans="2:17" ht="39.6" x14ac:dyDescent="0.3">
      <c r="B7" s="44">
        <v>1</v>
      </c>
      <c r="C7" s="45">
        <v>44986</v>
      </c>
      <c r="D7" s="46"/>
      <c r="E7" s="47"/>
      <c r="F7" s="46" t="s">
        <v>78</v>
      </c>
      <c r="G7" s="48" t="s">
        <v>79</v>
      </c>
      <c r="H7" s="49">
        <f>C7</f>
        <v>44986</v>
      </c>
      <c r="I7" s="48" t="s">
        <v>80</v>
      </c>
      <c r="J7" s="50" t="s">
        <v>81</v>
      </c>
      <c r="K7" s="48" t="s">
        <v>82</v>
      </c>
      <c r="L7" s="98" t="s">
        <v>18</v>
      </c>
      <c r="M7" s="98" t="s">
        <v>83</v>
      </c>
      <c r="N7" s="41"/>
      <c r="O7" s="41">
        <v>60000000</v>
      </c>
      <c r="P7" s="66" t="str">
        <f>VLOOKUP(L7,BDMTK!$B$4:$C$111,2,0)</f>
        <v>Tiền Việt Nam</v>
      </c>
      <c r="Q7" s="66" t="str">
        <f>VLOOKUP(M7,BDMTK!$B$4:$C$111,2,0)</f>
        <v>Phải thu ngắn hạn_DNTN Thương Mại Thế Lâm</v>
      </c>
    </row>
    <row r="8" spans="2:17" x14ac:dyDescent="0.3">
      <c r="B8" s="44">
        <v>2</v>
      </c>
      <c r="C8" s="45">
        <v>44986</v>
      </c>
      <c r="D8" s="46"/>
      <c r="E8" s="47"/>
      <c r="F8" s="47" t="s">
        <v>84</v>
      </c>
      <c r="G8" s="51" t="s">
        <v>85</v>
      </c>
      <c r="H8" s="49">
        <f t="shared" ref="H8:H71" si="0">C8</f>
        <v>44986</v>
      </c>
      <c r="I8" s="48" t="s">
        <v>86</v>
      </c>
      <c r="J8" s="48" t="s">
        <v>87</v>
      </c>
      <c r="K8" s="52" t="s">
        <v>88</v>
      </c>
      <c r="L8" s="98" t="s">
        <v>89</v>
      </c>
      <c r="M8" s="98" t="s">
        <v>18</v>
      </c>
      <c r="N8" s="41"/>
      <c r="O8" s="41">
        <v>455599750</v>
      </c>
      <c r="P8" s="66" t="str">
        <f>VLOOKUP(L8,BDMTK!$B$4:$C$111,2,0)</f>
        <v>Phải trả Công nhân viên_Lương</v>
      </c>
      <c r="Q8" s="66" t="str">
        <f>VLOOKUP(M8,BDMTK!$B$4:$C$111,2,0)</f>
        <v>Tiền Việt Nam</v>
      </c>
    </row>
    <row r="9" spans="2:17" x14ac:dyDescent="0.3">
      <c r="B9" s="44">
        <v>3</v>
      </c>
      <c r="C9" s="45">
        <v>44987</v>
      </c>
      <c r="D9" s="46" t="s">
        <v>90</v>
      </c>
      <c r="E9" s="47"/>
      <c r="F9" s="47"/>
      <c r="G9" s="48" t="s">
        <v>85</v>
      </c>
      <c r="H9" s="49">
        <f t="shared" si="0"/>
        <v>44987</v>
      </c>
      <c r="I9" s="48" t="s">
        <v>86</v>
      </c>
      <c r="J9" s="48" t="s">
        <v>87</v>
      </c>
      <c r="K9" s="52" t="s">
        <v>91</v>
      </c>
      <c r="L9" s="98" t="s">
        <v>17</v>
      </c>
      <c r="M9" s="98" t="s">
        <v>18</v>
      </c>
      <c r="N9" s="41"/>
      <c r="O9" s="41">
        <v>400000000</v>
      </c>
      <c r="P9" s="66" t="str">
        <f>VLOOKUP(L9,BDMTK!$B$4:$C$111,2,0)</f>
        <v>Tiền Việt Nam</v>
      </c>
      <c r="Q9" s="66" t="str">
        <f>VLOOKUP(M9,BDMTK!$B$4:$C$111,2,0)</f>
        <v>Tiền Việt Nam</v>
      </c>
    </row>
    <row r="10" spans="2:17" ht="39.6" x14ac:dyDescent="0.3">
      <c r="B10" s="44">
        <v>4</v>
      </c>
      <c r="C10" s="45">
        <v>44988</v>
      </c>
      <c r="D10" s="46"/>
      <c r="E10" s="47"/>
      <c r="F10" s="47" t="s">
        <v>92</v>
      </c>
      <c r="G10" s="51" t="s">
        <v>93</v>
      </c>
      <c r="H10" s="49">
        <f t="shared" si="0"/>
        <v>44988</v>
      </c>
      <c r="I10" s="48" t="s">
        <v>94</v>
      </c>
      <c r="J10" s="50" t="s">
        <v>95</v>
      </c>
      <c r="K10" s="50" t="s">
        <v>96</v>
      </c>
      <c r="L10" s="98" t="s">
        <v>97</v>
      </c>
      <c r="M10" s="98" t="s">
        <v>18</v>
      </c>
      <c r="N10" s="41"/>
      <c r="O10" s="41">
        <v>100000000</v>
      </c>
      <c r="P10" s="66" t="str">
        <f>VLOOKUP(L10,BDMTK!$B$4:$C$111,2,0)</f>
        <v>Phải trả người bán NH_Cty TNHH TM&amp;PTCN Quang Minh</v>
      </c>
      <c r="Q10" s="66" t="str">
        <f>VLOOKUP(M10,BDMTK!$B$4:$C$111,2,0)</f>
        <v>Tiền Việt Nam</v>
      </c>
    </row>
    <row r="11" spans="2:17" ht="26.4" x14ac:dyDescent="0.3">
      <c r="B11" s="44">
        <v>5</v>
      </c>
      <c r="C11" s="45">
        <v>44989</v>
      </c>
      <c r="D11" s="46" t="s">
        <v>98</v>
      </c>
      <c r="E11" s="47"/>
      <c r="F11" s="47"/>
      <c r="G11" s="48" t="s">
        <v>99</v>
      </c>
      <c r="H11" s="49">
        <f t="shared" si="0"/>
        <v>44989</v>
      </c>
      <c r="I11" s="48" t="s">
        <v>100</v>
      </c>
      <c r="J11" s="48" t="s">
        <v>101</v>
      </c>
      <c r="K11" s="50" t="s">
        <v>102</v>
      </c>
      <c r="L11" s="98" t="s">
        <v>103</v>
      </c>
      <c r="M11" s="98" t="s">
        <v>17</v>
      </c>
      <c r="N11" s="41"/>
      <c r="O11" s="41">
        <v>5500000</v>
      </c>
      <c r="P11" s="66" t="str">
        <f>VLOOKUP(L11,BDMTK!$B$4:$C$111,2,0)</f>
        <v>Tạm ứng_Nguyễn Hữu Nam</v>
      </c>
      <c r="Q11" s="66" t="str">
        <f>VLOOKUP(M11,BDMTK!$B$4:$C$111,2,0)</f>
        <v>Tiền Việt Nam</v>
      </c>
    </row>
    <row r="12" spans="2:17" ht="18" customHeight="1" x14ac:dyDescent="0.3">
      <c r="B12" s="44">
        <v>6</v>
      </c>
      <c r="C12" s="45">
        <v>44990</v>
      </c>
      <c r="D12" s="46"/>
      <c r="E12" s="47"/>
      <c r="F12" s="47" t="s">
        <v>104</v>
      </c>
      <c r="G12" s="48" t="s">
        <v>105</v>
      </c>
      <c r="H12" s="49">
        <f t="shared" si="0"/>
        <v>44990</v>
      </c>
      <c r="I12" s="48" t="s">
        <v>100</v>
      </c>
      <c r="J12" s="48" t="s">
        <v>101</v>
      </c>
      <c r="K12" s="52" t="s">
        <v>106</v>
      </c>
      <c r="L12" s="98" t="s">
        <v>28</v>
      </c>
      <c r="M12" s="98" t="s">
        <v>103</v>
      </c>
      <c r="N12" s="41"/>
      <c r="O12" s="41">
        <v>2250000</v>
      </c>
      <c r="P12" s="66" t="str">
        <f>VLOOKUP(L12,BDMTK!$B$4:$C$111,2,0)</f>
        <v>Chi phí vật liệu</v>
      </c>
      <c r="Q12" s="66" t="str">
        <f>VLOOKUP(M12,BDMTK!$B$4:$C$111,2,0)</f>
        <v>Tạm ứng_Nguyễn Hữu Nam</v>
      </c>
    </row>
    <row r="13" spans="2:17" ht="18" customHeight="1" x14ac:dyDescent="0.3">
      <c r="B13" s="44">
        <v>7</v>
      </c>
      <c r="C13" s="45">
        <v>44990</v>
      </c>
      <c r="D13" s="46"/>
      <c r="E13" s="47"/>
      <c r="F13" s="47" t="s">
        <v>104</v>
      </c>
      <c r="G13" s="48" t="s">
        <v>105</v>
      </c>
      <c r="H13" s="49">
        <f t="shared" si="0"/>
        <v>44990</v>
      </c>
      <c r="I13" s="48" t="s">
        <v>100</v>
      </c>
      <c r="J13" s="48" t="s">
        <v>101</v>
      </c>
      <c r="K13" s="52" t="s">
        <v>106</v>
      </c>
      <c r="L13" s="98" t="s">
        <v>29</v>
      </c>
      <c r="M13" s="98" t="s">
        <v>103</v>
      </c>
      <c r="N13" s="41"/>
      <c r="O13" s="41">
        <v>2250000</v>
      </c>
      <c r="P13" s="66" t="str">
        <f>VLOOKUP(L13,BDMTK!$B$4:$C$111,2,0)</f>
        <v>Chi phí vật liệu quản lý</v>
      </c>
      <c r="Q13" s="66" t="str">
        <f>VLOOKUP(M13,BDMTK!$B$4:$C$111,2,0)</f>
        <v>Tạm ứng_Nguyễn Hữu Nam</v>
      </c>
    </row>
    <row r="14" spans="2:17" ht="18" customHeight="1" x14ac:dyDescent="0.3">
      <c r="B14" s="44">
        <v>8</v>
      </c>
      <c r="C14" s="45">
        <v>44990</v>
      </c>
      <c r="D14" s="46" t="s">
        <v>107</v>
      </c>
      <c r="E14" s="47"/>
      <c r="F14" s="46"/>
      <c r="G14" s="48" t="s">
        <v>105</v>
      </c>
      <c r="H14" s="49">
        <f t="shared" si="0"/>
        <v>44990</v>
      </c>
      <c r="I14" s="48" t="s">
        <v>100</v>
      </c>
      <c r="J14" s="48" t="s">
        <v>101</v>
      </c>
      <c r="K14" s="52" t="s">
        <v>108</v>
      </c>
      <c r="L14" s="98" t="s">
        <v>17</v>
      </c>
      <c r="M14" s="98" t="s">
        <v>103</v>
      </c>
      <c r="N14" s="41"/>
      <c r="O14" s="41">
        <v>1000000</v>
      </c>
      <c r="P14" s="66" t="str">
        <f>VLOOKUP(L14,BDMTK!$B$4:$C$111,2,0)</f>
        <v>Tiền Việt Nam</v>
      </c>
      <c r="Q14" s="66" t="str">
        <f>VLOOKUP(M14,BDMTK!$B$4:$C$111,2,0)</f>
        <v>Tạm ứng_Nguyễn Hữu Nam</v>
      </c>
    </row>
    <row r="15" spans="2:17" ht="18" customHeight="1" x14ac:dyDescent="0.3">
      <c r="B15" s="44">
        <v>9</v>
      </c>
      <c r="C15" s="45">
        <v>44992</v>
      </c>
      <c r="D15" s="46"/>
      <c r="E15" s="46"/>
      <c r="F15" s="46" t="s">
        <v>109</v>
      </c>
      <c r="G15" s="48" t="s">
        <v>110</v>
      </c>
      <c r="H15" s="49">
        <f t="shared" si="0"/>
        <v>44992</v>
      </c>
      <c r="I15" s="48" t="s">
        <v>111</v>
      </c>
      <c r="J15" s="48"/>
      <c r="K15" s="52" t="s">
        <v>112</v>
      </c>
      <c r="L15" s="98" t="s">
        <v>62</v>
      </c>
      <c r="M15" s="98" t="s">
        <v>18</v>
      </c>
      <c r="N15" s="41"/>
      <c r="O15" s="41">
        <v>15000000</v>
      </c>
      <c r="P15" s="66" t="str">
        <f>VLOOKUP(L15,BDMTK!$B$4:$C$111,2,0)</f>
        <v>Chi phí dịch vụ mua ngoài</v>
      </c>
      <c r="Q15" s="66" t="str">
        <f>VLOOKUP(M15,BDMTK!$B$4:$C$111,2,0)</f>
        <v>Tiền Việt Nam</v>
      </c>
    </row>
    <row r="16" spans="2:17" ht="18" customHeight="1" x14ac:dyDescent="0.3">
      <c r="B16" s="44">
        <v>10</v>
      </c>
      <c r="C16" s="45">
        <v>44992</v>
      </c>
      <c r="D16" s="46"/>
      <c r="E16" s="46"/>
      <c r="F16" s="46" t="s">
        <v>109</v>
      </c>
      <c r="G16" s="48" t="s">
        <v>110</v>
      </c>
      <c r="H16" s="49">
        <f>C16</f>
        <v>44992</v>
      </c>
      <c r="I16" s="48" t="s">
        <v>111</v>
      </c>
      <c r="J16" s="48"/>
      <c r="K16" s="52" t="s">
        <v>112</v>
      </c>
      <c r="L16" s="98" t="s">
        <v>24</v>
      </c>
      <c r="M16" s="98" t="s">
        <v>18</v>
      </c>
      <c r="N16" s="41"/>
      <c r="O16" s="41">
        <v>15000000</v>
      </c>
      <c r="P16" s="66" t="str">
        <f>VLOOKUP(L16,BDMTK!$B$4:$C$111,2,0)</f>
        <v>Chi phí dịch vụ mua ngoài</v>
      </c>
      <c r="Q16" s="66" t="str">
        <f>VLOOKUP(M16,BDMTK!$B$4:$C$111,2,0)</f>
        <v>Tiền Việt Nam</v>
      </c>
    </row>
    <row r="17" spans="2:17" ht="18" customHeight="1" x14ac:dyDescent="0.3">
      <c r="B17" s="44">
        <v>11</v>
      </c>
      <c r="C17" s="45">
        <v>44992</v>
      </c>
      <c r="D17" s="46"/>
      <c r="E17" s="46"/>
      <c r="F17" s="46" t="s">
        <v>109</v>
      </c>
      <c r="G17" s="48" t="s">
        <v>110</v>
      </c>
      <c r="H17" s="49">
        <f>C17</f>
        <v>44992</v>
      </c>
      <c r="I17" s="48" t="s">
        <v>111</v>
      </c>
      <c r="J17" s="48"/>
      <c r="K17" s="52" t="s">
        <v>112</v>
      </c>
      <c r="L17" s="98" t="s">
        <v>113</v>
      </c>
      <c r="M17" s="98" t="s">
        <v>18</v>
      </c>
      <c r="N17" s="41"/>
      <c r="O17" s="41">
        <v>20000000</v>
      </c>
      <c r="P17" s="66" t="str">
        <f>VLOOKUP(L17,BDMTK!$B$4:$C$111,2,0)</f>
        <v>Chi phí dịch vụ mua ngoài Phân xưởng</v>
      </c>
      <c r="Q17" s="66" t="str">
        <f>VLOOKUP(M17,BDMTK!$B$4:$C$111,2,0)</f>
        <v>Tiền Việt Nam</v>
      </c>
    </row>
    <row r="18" spans="2:17" ht="66" x14ac:dyDescent="0.3">
      <c r="B18" s="44">
        <v>12</v>
      </c>
      <c r="C18" s="45">
        <v>44993</v>
      </c>
      <c r="D18" s="46"/>
      <c r="E18" s="46"/>
      <c r="F18" s="46" t="s">
        <v>114</v>
      </c>
      <c r="G18" s="53" t="s">
        <v>115</v>
      </c>
      <c r="H18" s="49">
        <f t="shared" si="0"/>
        <v>44993</v>
      </c>
      <c r="I18" s="48" t="s">
        <v>116</v>
      </c>
      <c r="J18" s="50" t="s">
        <v>117</v>
      </c>
      <c r="K18" s="52" t="s">
        <v>118</v>
      </c>
      <c r="L18" s="98" t="s">
        <v>119</v>
      </c>
      <c r="M18" s="98" t="s">
        <v>18</v>
      </c>
      <c r="N18" s="41"/>
      <c r="O18" s="41">
        <v>66825000</v>
      </c>
      <c r="P18" s="66" t="str">
        <f>VLOOKUP(L18,BDMTK!$B$4:$C$111,2,0)</f>
        <v>Phải trả người bán NH_Cty TNHH TM-DV Vĩnh Tường</v>
      </c>
      <c r="Q18" s="66" t="str">
        <f>VLOOKUP(M18,BDMTK!$B$4:$C$111,2,0)</f>
        <v>Tiền Việt Nam</v>
      </c>
    </row>
    <row r="19" spans="2:17" ht="45" customHeight="1" x14ac:dyDescent="0.3">
      <c r="B19" s="44">
        <v>13</v>
      </c>
      <c r="C19" s="45">
        <v>45003</v>
      </c>
      <c r="D19" s="46" t="s">
        <v>120</v>
      </c>
      <c r="E19" s="46"/>
      <c r="F19" s="46"/>
      <c r="G19" s="54" t="s">
        <v>121</v>
      </c>
      <c r="H19" s="49">
        <f t="shared" si="0"/>
        <v>45003</v>
      </c>
      <c r="I19" s="48" t="s">
        <v>122</v>
      </c>
      <c r="J19" s="50" t="s">
        <v>123</v>
      </c>
      <c r="K19" s="52" t="s">
        <v>124</v>
      </c>
      <c r="L19" s="98" t="s">
        <v>125</v>
      </c>
      <c r="M19" s="98" t="s">
        <v>17</v>
      </c>
      <c r="N19" s="41"/>
      <c r="O19" s="41">
        <v>11880000</v>
      </c>
      <c r="P19" s="66" t="str">
        <f>VLOOKUP(L19,BDMTK!$B$4:$C$111,2,0)</f>
        <v>Phải trả người bán NH_DNTN Việt Hoa</v>
      </c>
      <c r="Q19" s="66" t="str">
        <f>VLOOKUP(M19,BDMTK!$B$4:$C$111,2,0)</f>
        <v>Tiền Việt Nam</v>
      </c>
    </row>
    <row r="20" spans="2:17" ht="39.6" x14ac:dyDescent="0.3">
      <c r="B20" s="44">
        <v>14</v>
      </c>
      <c r="C20" s="45">
        <v>45011</v>
      </c>
      <c r="D20" s="46"/>
      <c r="E20" s="47"/>
      <c r="F20" s="47" t="s">
        <v>126</v>
      </c>
      <c r="G20" s="48" t="s">
        <v>127</v>
      </c>
      <c r="H20" s="49">
        <f t="shared" si="0"/>
        <v>45011</v>
      </c>
      <c r="I20" s="55" t="s">
        <v>128</v>
      </c>
      <c r="J20" s="50" t="s">
        <v>129</v>
      </c>
      <c r="K20" s="52" t="s">
        <v>130</v>
      </c>
      <c r="L20" s="98" t="s">
        <v>18</v>
      </c>
      <c r="M20" s="98" t="s">
        <v>131</v>
      </c>
      <c r="N20" s="41"/>
      <c r="O20" s="41">
        <v>127116000</v>
      </c>
      <c r="P20" s="66" t="str">
        <f>VLOOKUP(L20,BDMTK!$B$4:$C$111,2,0)</f>
        <v>Tiền Việt Nam</v>
      </c>
      <c r="Q20" s="66" t="str">
        <f>VLOOKUP(M20,BDMTK!$B$4:$C$111,2,0)</f>
        <v>Phải thu ngắn hạn_DNTN Thương Mại Tú Tú</v>
      </c>
    </row>
    <row r="21" spans="2:17" ht="39.6" x14ac:dyDescent="0.3">
      <c r="B21" s="44">
        <v>15</v>
      </c>
      <c r="C21" s="45">
        <v>45011</v>
      </c>
      <c r="D21" s="46"/>
      <c r="E21" s="47"/>
      <c r="F21" s="47" t="s">
        <v>126</v>
      </c>
      <c r="G21" s="48" t="s">
        <v>127</v>
      </c>
      <c r="H21" s="49">
        <f t="shared" si="0"/>
        <v>45011</v>
      </c>
      <c r="I21" s="55" t="s">
        <v>132</v>
      </c>
      <c r="J21" s="50" t="s">
        <v>81</v>
      </c>
      <c r="K21" s="52" t="s">
        <v>133</v>
      </c>
      <c r="L21" s="98" t="s">
        <v>18</v>
      </c>
      <c r="M21" s="98" t="s">
        <v>83</v>
      </c>
      <c r="N21" s="41"/>
      <c r="O21" s="41">
        <v>122661000</v>
      </c>
      <c r="P21" s="66" t="str">
        <f>VLOOKUP(L21,BDMTK!$B$4:$C$111,2,0)</f>
        <v>Tiền Việt Nam</v>
      </c>
      <c r="Q21" s="66" t="str">
        <f>VLOOKUP(M21,BDMTK!$B$4:$C$111,2,0)</f>
        <v>Phải thu ngắn hạn_DNTN Thương Mại Thế Lâm</v>
      </c>
    </row>
    <row r="22" spans="2:17" ht="52.8" x14ac:dyDescent="0.3">
      <c r="B22" s="44">
        <v>16</v>
      </c>
      <c r="C22" s="45">
        <v>45015</v>
      </c>
      <c r="D22" s="46"/>
      <c r="E22" s="47"/>
      <c r="F22" s="47" t="s">
        <v>134</v>
      </c>
      <c r="G22" s="54" t="s">
        <v>135</v>
      </c>
      <c r="H22" s="49">
        <f t="shared" si="0"/>
        <v>45015</v>
      </c>
      <c r="I22" s="48" t="s">
        <v>136</v>
      </c>
      <c r="J22" s="50" t="s">
        <v>137</v>
      </c>
      <c r="K22" s="52" t="s">
        <v>138</v>
      </c>
      <c r="L22" s="98" t="s">
        <v>113</v>
      </c>
      <c r="M22" s="98" t="s">
        <v>18</v>
      </c>
      <c r="N22" s="41"/>
      <c r="O22" s="41">
        <v>27158400</v>
      </c>
      <c r="P22" s="66" t="str">
        <f>VLOOKUP(L22,BDMTK!$B$4:$C$111,2,0)</f>
        <v>Chi phí dịch vụ mua ngoài Phân xưởng</v>
      </c>
      <c r="Q22" s="66" t="str">
        <f>VLOOKUP(M22,BDMTK!$B$4:$C$111,2,0)</f>
        <v>Tiền Việt Nam</v>
      </c>
    </row>
    <row r="23" spans="2:17" ht="52.8" x14ac:dyDescent="0.3">
      <c r="B23" s="44">
        <v>17</v>
      </c>
      <c r="C23" s="45">
        <v>45015</v>
      </c>
      <c r="D23" s="46"/>
      <c r="E23" s="47"/>
      <c r="F23" s="47" t="s">
        <v>134</v>
      </c>
      <c r="G23" s="54" t="s">
        <v>135</v>
      </c>
      <c r="H23" s="49">
        <f t="shared" si="0"/>
        <v>45015</v>
      </c>
      <c r="I23" s="48" t="s">
        <v>136</v>
      </c>
      <c r="J23" s="50" t="s">
        <v>137</v>
      </c>
      <c r="K23" s="52" t="s">
        <v>138</v>
      </c>
      <c r="L23" s="98" t="s">
        <v>62</v>
      </c>
      <c r="M23" s="98" t="s">
        <v>18</v>
      </c>
      <c r="N23" s="41"/>
      <c r="O23" s="41">
        <v>1076363</v>
      </c>
      <c r="P23" s="66" t="str">
        <f>VLOOKUP(L23,BDMTK!$B$4:$C$111,2,0)</f>
        <v>Chi phí dịch vụ mua ngoài</v>
      </c>
      <c r="Q23" s="66" t="str">
        <f>VLOOKUP(M23,BDMTK!$B$4:$C$111,2,0)</f>
        <v>Tiền Việt Nam</v>
      </c>
    </row>
    <row r="24" spans="2:17" ht="52.8" x14ac:dyDescent="0.3">
      <c r="B24" s="44">
        <v>18</v>
      </c>
      <c r="C24" s="45">
        <v>45015</v>
      </c>
      <c r="D24" s="46"/>
      <c r="E24" s="47"/>
      <c r="F24" s="47" t="s">
        <v>134</v>
      </c>
      <c r="G24" s="54" t="s">
        <v>135</v>
      </c>
      <c r="H24" s="49">
        <f t="shared" si="0"/>
        <v>45015</v>
      </c>
      <c r="I24" s="48" t="s">
        <v>136</v>
      </c>
      <c r="J24" s="50" t="s">
        <v>137</v>
      </c>
      <c r="K24" s="52" t="s">
        <v>138</v>
      </c>
      <c r="L24" s="98" t="s">
        <v>24</v>
      </c>
      <c r="M24" s="98" t="s">
        <v>18</v>
      </c>
      <c r="N24" s="41"/>
      <c r="O24" s="41">
        <v>1076364</v>
      </c>
      <c r="P24" s="66" t="str">
        <f>VLOOKUP(L24,BDMTK!$B$4:$C$111,2,0)</f>
        <v>Chi phí dịch vụ mua ngoài</v>
      </c>
      <c r="Q24" s="66" t="str">
        <f>VLOOKUP(M24,BDMTK!$B$4:$C$111,2,0)</f>
        <v>Tiền Việt Nam</v>
      </c>
    </row>
    <row r="25" spans="2:17" ht="52.8" x14ac:dyDescent="0.3">
      <c r="B25" s="44">
        <v>19</v>
      </c>
      <c r="C25" s="45">
        <v>45015</v>
      </c>
      <c r="D25" s="46"/>
      <c r="E25" s="47"/>
      <c r="F25" s="47" t="s">
        <v>134</v>
      </c>
      <c r="G25" s="54" t="s">
        <v>135</v>
      </c>
      <c r="H25" s="49">
        <f t="shared" si="0"/>
        <v>45015</v>
      </c>
      <c r="I25" s="48" t="s">
        <v>136</v>
      </c>
      <c r="J25" s="50" t="s">
        <v>137</v>
      </c>
      <c r="K25" s="50" t="s">
        <v>139</v>
      </c>
      <c r="L25" s="98" t="s">
        <v>20</v>
      </c>
      <c r="M25" s="98" t="s">
        <v>18</v>
      </c>
      <c r="N25" s="41"/>
      <c r="O25" s="41">
        <v>2931113</v>
      </c>
      <c r="P25" s="66" t="str">
        <f>VLOOKUP(L25,BDMTK!$B$4:$C$111,2,0)</f>
        <v>Thuế GTGT được khấu trừ HHDV</v>
      </c>
      <c r="Q25" s="66" t="str">
        <f>VLOOKUP(M25,BDMTK!$B$4:$C$111,2,0)</f>
        <v>Tiền Việt Nam</v>
      </c>
    </row>
    <row r="26" spans="2:17" ht="52.8" x14ac:dyDescent="0.3">
      <c r="B26" s="44">
        <v>20</v>
      </c>
      <c r="C26" s="45">
        <v>45015</v>
      </c>
      <c r="D26" s="46"/>
      <c r="E26" s="47"/>
      <c r="F26" s="47" t="s">
        <v>140</v>
      </c>
      <c r="G26" s="54" t="s">
        <v>141</v>
      </c>
      <c r="H26" s="49">
        <f>C26</f>
        <v>45015</v>
      </c>
      <c r="I26" s="48" t="s">
        <v>142</v>
      </c>
      <c r="J26" s="50" t="s">
        <v>143</v>
      </c>
      <c r="K26" s="52" t="s">
        <v>144</v>
      </c>
      <c r="L26" s="98" t="s">
        <v>113</v>
      </c>
      <c r="M26" s="98" t="s">
        <v>18</v>
      </c>
      <c r="N26" s="41"/>
      <c r="O26" s="41">
        <v>20086957</v>
      </c>
      <c r="P26" s="66" t="str">
        <f>VLOOKUP(L26,BDMTK!$B$4:$C$111,2,0)</f>
        <v>Chi phí dịch vụ mua ngoài Phân xưởng</v>
      </c>
      <c r="Q26" s="66" t="str">
        <f>VLOOKUP(M26,BDMTK!$B$4:$C$111,2,0)</f>
        <v>Tiền Việt Nam</v>
      </c>
    </row>
    <row r="27" spans="2:17" ht="52.8" x14ac:dyDescent="0.3">
      <c r="B27" s="44">
        <v>21</v>
      </c>
      <c r="C27" s="45">
        <v>45015</v>
      </c>
      <c r="D27" s="46"/>
      <c r="E27" s="47"/>
      <c r="F27" s="47" t="s">
        <v>140</v>
      </c>
      <c r="G27" s="54" t="s">
        <v>141</v>
      </c>
      <c r="H27" s="49">
        <f>C27</f>
        <v>45015</v>
      </c>
      <c r="I27" s="48" t="s">
        <v>142</v>
      </c>
      <c r="J27" s="50" t="s">
        <v>143</v>
      </c>
      <c r="K27" s="52" t="s">
        <v>145</v>
      </c>
      <c r="L27" s="98" t="s">
        <v>62</v>
      </c>
      <c r="M27" s="98" t="s">
        <v>18</v>
      </c>
      <c r="N27" s="41"/>
      <c r="O27" s="41">
        <v>2008696</v>
      </c>
      <c r="P27" s="66" t="str">
        <f>VLOOKUP(L27,BDMTK!$B$4:$C$111,2,0)</f>
        <v>Chi phí dịch vụ mua ngoài</v>
      </c>
      <c r="Q27" s="66" t="str">
        <f>VLOOKUP(M27,BDMTK!$B$4:$C$111,2,0)</f>
        <v>Tiền Việt Nam</v>
      </c>
    </row>
    <row r="28" spans="2:17" ht="52.8" x14ac:dyDescent="0.3">
      <c r="B28" s="44">
        <v>22</v>
      </c>
      <c r="C28" s="45">
        <v>45015</v>
      </c>
      <c r="D28" s="46"/>
      <c r="E28" s="47"/>
      <c r="F28" s="47" t="s">
        <v>140</v>
      </c>
      <c r="G28" s="54" t="s">
        <v>141</v>
      </c>
      <c r="H28" s="49">
        <f>C28</f>
        <v>45015</v>
      </c>
      <c r="I28" s="48" t="s">
        <v>142</v>
      </c>
      <c r="J28" s="50" t="s">
        <v>143</v>
      </c>
      <c r="K28" s="52" t="s">
        <v>146</v>
      </c>
      <c r="L28" s="98" t="s">
        <v>24</v>
      </c>
      <c r="M28" s="98" t="s">
        <v>18</v>
      </c>
      <c r="N28" s="41"/>
      <c r="O28" s="41">
        <v>2008695</v>
      </c>
      <c r="P28" s="66" t="str">
        <f>VLOOKUP(L28,BDMTK!$B$4:$C$111,2,0)</f>
        <v>Chi phí dịch vụ mua ngoài</v>
      </c>
      <c r="Q28" s="66" t="str">
        <f>VLOOKUP(M28,BDMTK!$B$4:$C$111,2,0)</f>
        <v>Tiền Việt Nam</v>
      </c>
    </row>
    <row r="29" spans="2:17" ht="52.8" x14ac:dyDescent="0.3">
      <c r="B29" s="44">
        <v>23</v>
      </c>
      <c r="C29" s="45">
        <v>45015</v>
      </c>
      <c r="D29" s="46"/>
      <c r="E29" s="47"/>
      <c r="F29" s="47" t="s">
        <v>140</v>
      </c>
      <c r="G29" s="54" t="s">
        <v>141</v>
      </c>
      <c r="H29" s="49">
        <f>C29</f>
        <v>45015</v>
      </c>
      <c r="I29" s="48" t="s">
        <v>142</v>
      </c>
      <c r="J29" s="50" t="s">
        <v>143</v>
      </c>
      <c r="K29" s="52" t="s">
        <v>147</v>
      </c>
      <c r="L29" s="98" t="s">
        <v>20</v>
      </c>
      <c r="M29" s="98" t="s">
        <v>18</v>
      </c>
      <c r="N29" s="41"/>
      <c r="O29" s="41">
        <v>1205217</v>
      </c>
      <c r="P29" s="66" t="str">
        <f>VLOOKUP(L29,BDMTK!$B$4:$C$111,2,0)</f>
        <v>Thuế GTGT được khấu trừ HHDV</v>
      </c>
      <c r="Q29" s="66" t="str">
        <f>VLOOKUP(M29,BDMTK!$B$4:$C$111,2,0)</f>
        <v>Tiền Việt Nam</v>
      </c>
    </row>
    <row r="30" spans="2:17" ht="52.8" x14ac:dyDescent="0.3">
      <c r="B30" s="44">
        <v>24</v>
      </c>
      <c r="C30" s="45">
        <v>45015</v>
      </c>
      <c r="D30" s="46"/>
      <c r="E30" s="47"/>
      <c r="F30" s="47" t="s">
        <v>148</v>
      </c>
      <c r="G30" s="54" t="s">
        <v>149</v>
      </c>
      <c r="H30" s="49">
        <f t="shared" si="0"/>
        <v>45015</v>
      </c>
      <c r="I30" s="51" t="s">
        <v>150</v>
      </c>
      <c r="J30" s="50" t="s">
        <v>151</v>
      </c>
      <c r="K30" s="52" t="s">
        <v>152</v>
      </c>
      <c r="L30" s="98" t="s">
        <v>113</v>
      </c>
      <c r="M30" s="98" t="s">
        <v>18</v>
      </c>
      <c r="N30" s="41"/>
      <c r="O30" s="41">
        <v>2141563</v>
      </c>
      <c r="P30" s="66" t="str">
        <f>VLOOKUP(L30,BDMTK!$B$4:$C$111,2,0)</f>
        <v>Chi phí dịch vụ mua ngoài Phân xưởng</v>
      </c>
      <c r="Q30" s="66" t="str">
        <f>VLOOKUP(M30,BDMTK!$B$4:$C$111,2,0)</f>
        <v>Tiền Việt Nam</v>
      </c>
    </row>
    <row r="31" spans="2:17" ht="52.8" x14ac:dyDescent="0.3">
      <c r="B31" s="44">
        <v>25</v>
      </c>
      <c r="C31" s="45">
        <v>45015</v>
      </c>
      <c r="D31" s="46"/>
      <c r="E31" s="47"/>
      <c r="F31" s="47" t="s">
        <v>148</v>
      </c>
      <c r="G31" s="54" t="s">
        <v>149</v>
      </c>
      <c r="H31" s="49">
        <f t="shared" si="0"/>
        <v>45015</v>
      </c>
      <c r="I31" s="51" t="s">
        <v>150</v>
      </c>
      <c r="J31" s="50" t="s">
        <v>151</v>
      </c>
      <c r="K31" s="52" t="s">
        <v>152</v>
      </c>
      <c r="L31" s="98" t="s">
        <v>62</v>
      </c>
      <c r="M31" s="98" t="s">
        <v>18</v>
      </c>
      <c r="N31" s="41"/>
      <c r="O31" s="41">
        <v>3950000</v>
      </c>
      <c r="P31" s="66" t="str">
        <f>VLOOKUP(L31,BDMTK!$B$4:$C$111,2,0)</f>
        <v>Chi phí dịch vụ mua ngoài</v>
      </c>
      <c r="Q31" s="66" t="str">
        <f>VLOOKUP(M31,BDMTK!$B$4:$C$111,2,0)</f>
        <v>Tiền Việt Nam</v>
      </c>
    </row>
    <row r="32" spans="2:17" ht="52.8" x14ac:dyDescent="0.3">
      <c r="B32" s="44">
        <v>26</v>
      </c>
      <c r="C32" s="45">
        <v>45015</v>
      </c>
      <c r="D32" s="46"/>
      <c r="E32" s="47"/>
      <c r="F32" s="47" t="s">
        <v>148</v>
      </c>
      <c r="G32" s="54" t="s">
        <v>149</v>
      </c>
      <c r="H32" s="49">
        <f t="shared" si="0"/>
        <v>45015</v>
      </c>
      <c r="I32" s="51" t="s">
        <v>150</v>
      </c>
      <c r="J32" s="50" t="s">
        <v>151</v>
      </c>
      <c r="K32" s="52" t="s">
        <v>152</v>
      </c>
      <c r="L32" s="98" t="s">
        <v>24</v>
      </c>
      <c r="M32" s="98" t="s">
        <v>18</v>
      </c>
      <c r="N32" s="41"/>
      <c r="O32" s="41">
        <v>3220000</v>
      </c>
      <c r="P32" s="66" t="str">
        <f>VLOOKUP(L32,BDMTK!$B$4:$C$111,2,0)</f>
        <v>Chi phí dịch vụ mua ngoài</v>
      </c>
      <c r="Q32" s="66" t="str">
        <f>VLOOKUP(M32,BDMTK!$B$4:$C$111,2,0)</f>
        <v>Tiền Việt Nam</v>
      </c>
    </row>
    <row r="33" spans="2:17" ht="52.8" x14ac:dyDescent="0.3">
      <c r="B33" s="44">
        <v>27</v>
      </c>
      <c r="C33" s="45">
        <v>45015</v>
      </c>
      <c r="D33" s="46"/>
      <c r="E33" s="47"/>
      <c r="F33" s="47" t="s">
        <v>148</v>
      </c>
      <c r="G33" s="54" t="s">
        <v>149</v>
      </c>
      <c r="H33" s="49">
        <f t="shared" si="0"/>
        <v>45015</v>
      </c>
      <c r="I33" s="51" t="s">
        <v>150</v>
      </c>
      <c r="J33" s="50" t="s">
        <v>151</v>
      </c>
      <c r="K33" s="52" t="s">
        <v>147</v>
      </c>
      <c r="L33" s="98" t="s">
        <v>20</v>
      </c>
      <c r="M33" s="98" t="s">
        <v>18</v>
      </c>
      <c r="N33" s="41"/>
      <c r="O33" s="41">
        <v>931156</v>
      </c>
      <c r="P33" s="66" t="str">
        <f>VLOOKUP(L33,BDMTK!$B$4:$C$111,2,0)</f>
        <v>Thuế GTGT được khấu trừ HHDV</v>
      </c>
      <c r="Q33" s="66" t="str">
        <f>VLOOKUP(M33,BDMTK!$B$4:$C$111,2,0)</f>
        <v>Tiền Việt Nam</v>
      </c>
    </row>
    <row r="34" spans="2:17" ht="40.950000000000003" customHeight="1" x14ac:dyDescent="0.3">
      <c r="B34" s="44">
        <v>28</v>
      </c>
      <c r="C34" s="45">
        <v>44988</v>
      </c>
      <c r="D34" s="46"/>
      <c r="E34" s="47" t="s">
        <v>153</v>
      </c>
      <c r="F34" s="46"/>
      <c r="G34" s="48" t="s">
        <v>154</v>
      </c>
      <c r="H34" s="49">
        <f t="shared" si="0"/>
        <v>44988</v>
      </c>
      <c r="I34" s="48" t="s">
        <v>155</v>
      </c>
      <c r="J34" s="50" t="s">
        <v>156</v>
      </c>
      <c r="K34" s="52" t="s">
        <v>157</v>
      </c>
      <c r="L34" s="98" t="s">
        <v>158</v>
      </c>
      <c r="M34" s="98" t="s">
        <v>159</v>
      </c>
      <c r="N34" s="41"/>
      <c r="O34" s="41">
        <v>157500000</v>
      </c>
      <c r="P34" s="66" t="str">
        <f>VLOOKUP(L34,BDMTK!$B$4:$C$111,2,0)</f>
        <v>Máy tính bàn</v>
      </c>
      <c r="Q34" s="66" t="str">
        <f>VLOOKUP(M34,BDMTK!$B$4:$C$111,2,0)</f>
        <v>Phải trả người bán NH_Cty TNHH Phân Phối FPT</v>
      </c>
    </row>
    <row r="35" spans="2:17" ht="40.950000000000003" customHeight="1" x14ac:dyDescent="0.3">
      <c r="B35" s="44">
        <v>29</v>
      </c>
      <c r="C35" s="45">
        <v>44988</v>
      </c>
      <c r="D35" s="46"/>
      <c r="E35" s="47" t="s">
        <v>153</v>
      </c>
      <c r="F35" s="46"/>
      <c r="G35" s="48" t="s">
        <v>154</v>
      </c>
      <c r="H35" s="49">
        <f>C35</f>
        <v>44988</v>
      </c>
      <c r="I35" s="48" t="s">
        <v>155</v>
      </c>
      <c r="J35" s="50" t="s">
        <v>156</v>
      </c>
      <c r="K35" s="52" t="s">
        <v>160</v>
      </c>
      <c r="L35" s="98" t="s">
        <v>20</v>
      </c>
      <c r="M35" s="98" t="s">
        <v>159</v>
      </c>
      <c r="N35" s="41"/>
      <c r="O35" s="41">
        <v>15750000</v>
      </c>
      <c r="P35" s="66" t="str">
        <f>VLOOKUP(L35,BDMTK!$B$4:$C$111,2,0)</f>
        <v>Thuế GTGT được khấu trừ HHDV</v>
      </c>
      <c r="Q35" s="66" t="str">
        <f>VLOOKUP(M35,BDMTK!$B$4:$C$111,2,0)</f>
        <v>Phải trả người bán NH_Cty TNHH Phân Phối FPT</v>
      </c>
    </row>
    <row r="36" spans="2:17" ht="40.950000000000003" customHeight="1" x14ac:dyDescent="0.3">
      <c r="B36" s="44">
        <v>30</v>
      </c>
      <c r="C36" s="45">
        <v>44988</v>
      </c>
      <c r="D36" s="46"/>
      <c r="E36" s="47" t="s">
        <v>161</v>
      </c>
      <c r="F36" s="46"/>
      <c r="G36" s="48"/>
      <c r="H36" s="49">
        <f>C36</f>
        <v>44988</v>
      </c>
      <c r="I36" s="48" t="s">
        <v>155</v>
      </c>
      <c r="J36" s="50" t="s">
        <v>156</v>
      </c>
      <c r="K36" s="52" t="s">
        <v>162</v>
      </c>
      <c r="L36" s="98" t="s">
        <v>163</v>
      </c>
      <c r="M36" s="98" t="s">
        <v>158</v>
      </c>
      <c r="N36" s="41"/>
      <c r="O36" s="41">
        <v>157500000</v>
      </c>
      <c r="P36" s="66" t="str">
        <f>VLOOKUP(L36,BDMTK!$B$4:$C$111,2,0)</f>
        <v>Chi phí trả trước_Máy tính</v>
      </c>
      <c r="Q36" s="66" t="str">
        <f>VLOOKUP(M36,BDMTK!$B$4:$C$111,2,0)</f>
        <v>Máy tính bàn</v>
      </c>
    </row>
    <row r="37" spans="2:17" ht="72" customHeight="1" x14ac:dyDescent="0.3">
      <c r="B37" s="44">
        <v>31</v>
      </c>
      <c r="C37" s="45">
        <v>44991</v>
      </c>
      <c r="D37" s="46"/>
      <c r="E37" s="47" t="s">
        <v>164</v>
      </c>
      <c r="F37" s="47"/>
      <c r="G37" s="53" t="s">
        <v>165</v>
      </c>
      <c r="H37" s="49">
        <f t="shared" si="0"/>
        <v>44991</v>
      </c>
      <c r="I37" s="48" t="s">
        <v>166</v>
      </c>
      <c r="J37" s="50" t="s">
        <v>167</v>
      </c>
      <c r="K37" s="48" t="s">
        <v>168</v>
      </c>
      <c r="L37" s="98" t="s">
        <v>169</v>
      </c>
      <c r="M37" s="98" t="s">
        <v>170</v>
      </c>
      <c r="N37" s="41">
        <v>5000</v>
      </c>
      <c r="O37" s="41">
        <v>840000000</v>
      </c>
      <c r="P37" s="66" t="str">
        <f>VLOOKUP(L37,BDMTK!$B$4:$C$111,2,0)</f>
        <v>Vải kaki polyester khổ 1.4</v>
      </c>
      <c r="Q37" s="66" t="str">
        <f>VLOOKUP(M37,BDMTK!$B$4:$C$111,2,0)</f>
        <v>Phải trả người bán NH_Cty CP Dệt May Gia Định</v>
      </c>
    </row>
    <row r="38" spans="2:17" ht="78.599999999999994" customHeight="1" x14ac:dyDescent="0.3">
      <c r="B38" s="44">
        <v>32</v>
      </c>
      <c r="C38" s="45">
        <v>44991</v>
      </c>
      <c r="D38" s="46"/>
      <c r="E38" s="47" t="s">
        <v>164</v>
      </c>
      <c r="F38" s="47"/>
      <c r="G38" s="53" t="s">
        <v>165</v>
      </c>
      <c r="H38" s="49">
        <f>C38</f>
        <v>44991</v>
      </c>
      <c r="I38" s="48" t="s">
        <v>166</v>
      </c>
      <c r="J38" s="50" t="s">
        <v>167</v>
      </c>
      <c r="K38" s="52" t="s">
        <v>171</v>
      </c>
      <c r="L38" s="98" t="s">
        <v>20</v>
      </c>
      <c r="M38" s="98" t="s">
        <v>170</v>
      </c>
      <c r="N38" s="41"/>
      <c r="O38" s="41">
        <v>84000000</v>
      </c>
      <c r="P38" s="66" t="str">
        <f>VLOOKUP(L38,BDMTK!$B$4:$C$111,2,0)</f>
        <v>Thuế GTGT được khấu trừ HHDV</v>
      </c>
      <c r="Q38" s="66" t="str">
        <f>VLOOKUP(M38,BDMTK!$B$4:$C$111,2,0)</f>
        <v>Phải trả người bán NH_Cty CP Dệt May Gia Định</v>
      </c>
    </row>
    <row r="39" spans="2:17" ht="78" customHeight="1" x14ac:dyDescent="0.3">
      <c r="B39" s="44">
        <v>33</v>
      </c>
      <c r="C39" s="45">
        <v>44991</v>
      </c>
      <c r="D39" s="46"/>
      <c r="E39" s="47" t="s">
        <v>164</v>
      </c>
      <c r="F39" s="47"/>
      <c r="G39" s="53" t="s">
        <v>165</v>
      </c>
      <c r="H39" s="49">
        <f>C39</f>
        <v>44991</v>
      </c>
      <c r="I39" s="48" t="s">
        <v>172</v>
      </c>
      <c r="J39" s="50" t="s">
        <v>123</v>
      </c>
      <c r="K39" s="48" t="s">
        <v>173</v>
      </c>
      <c r="L39" s="98" t="s">
        <v>169</v>
      </c>
      <c r="M39" s="98" t="s">
        <v>125</v>
      </c>
      <c r="N39" s="41"/>
      <c r="O39" s="41">
        <v>3000000</v>
      </c>
      <c r="P39" s="66" t="str">
        <f>VLOOKUP(L39,BDMTK!$B$4:$C$111,2,0)</f>
        <v>Vải kaki polyester khổ 1.4</v>
      </c>
      <c r="Q39" s="66" t="str">
        <f>VLOOKUP(M39,BDMTK!$B$4:$C$111,2,0)</f>
        <v>Phải trả người bán NH_DNTN Việt Hoa</v>
      </c>
    </row>
    <row r="40" spans="2:17" ht="78" customHeight="1" x14ac:dyDescent="0.3">
      <c r="B40" s="44">
        <v>34</v>
      </c>
      <c r="C40" s="45">
        <v>44991</v>
      </c>
      <c r="D40" s="46"/>
      <c r="E40" s="47" t="s">
        <v>164</v>
      </c>
      <c r="F40" s="47"/>
      <c r="G40" s="53" t="s">
        <v>165</v>
      </c>
      <c r="H40" s="49">
        <f>C40</f>
        <v>44991</v>
      </c>
      <c r="I40" s="48" t="s">
        <v>172</v>
      </c>
      <c r="J40" s="50" t="s">
        <v>123</v>
      </c>
      <c r="K40" s="52" t="s">
        <v>174</v>
      </c>
      <c r="L40" s="98" t="s">
        <v>20</v>
      </c>
      <c r="M40" s="98" t="s">
        <v>125</v>
      </c>
      <c r="N40" s="41"/>
      <c r="O40" s="41">
        <v>300000</v>
      </c>
      <c r="P40" s="66" t="str">
        <f>VLOOKUP(L40,BDMTK!$B$4:$C$111,2,0)</f>
        <v>Thuế GTGT được khấu trừ HHDV</v>
      </c>
      <c r="Q40" s="66" t="str">
        <f>VLOOKUP(M40,BDMTK!$B$4:$C$111,2,0)</f>
        <v>Phải trả người bán NH_DNTN Việt Hoa</v>
      </c>
    </row>
    <row r="41" spans="2:17" ht="78" customHeight="1" x14ac:dyDescent="0.3">
      <c r="B41" s="44">
        <v>35</v>
      </c>
      <c r="C41" s="45">
        <v>44993</v>
      </c>
      <c r="D41" s="46"/>
      <c r="E41" s="47" t="s">
        <v>175</v>
      </c>
      <c r="F41" s="47"/>
      <c r="G41" s="53" t="s">
        <v>176</v>
      </c>
      <c r="H41" s="49">
        <f t="shared" si="0"/>
        <v>44993</v>
      </c>
      <c r="I41" s="48" t="s">
        <v>116</v>
      </c>
      <c r="J41" s="50" t="s">
        <v>117</v>
      </c>
      <c r="K41" s="48" t="s">
        <v>177</v>
      </c>
      <c r="L41" s="98" t="s">
        <v>178</v>
      </c>
      <c r="M41" s="98" t="s">
        <v>119</v>
      </c>
      <c r="N41" s="41">
        <v>500</v>
      </c>
      <c r="O41" s="41">
        <v>12000000</v>
      </c>
      <c r="P41" s="66" t="str">
        <f>VLOOKUP(L41,BDMTK!$B$4:$C$111,2,0)</f>
        <v>Chỉ may công nghiệp</v>
      </c>
      <c r="Q41" s="66" t="str">
        <f>VLOOKUP(M41,BDMTK!$B$4:$C$111,2,0)</f>
        <v>Phải trả người bán NH_Cty TNHH TM-DV Vĩnh Tường</v>
      </c>
    </row>
    <row r="42" spans="2:17" ht="78" customHeight="1" x14ac:dyDescent="0.3">
      <c r="B42" s="44">
        <v>36</v>
      </c>
      <c r="C42" s="45">
        <v>44993</v>
      </c>
      <c r="D42" s="46"/>
      <c r="E42" s="47" t="s">
        <v>175</v>
      </c>
      <c r="F42" s="46"/>
      <c r="G42" s="53" t="s">
        <v>176</v>
      </c>
      <c r="H42" s="49">
        <f t="shared" si="0"/>
        <v>44993</v>
      </c>
      <c r="I42" s="48" t="s">
        <v>116</v>
      </c>
      <c r="J42" s="50" t="s">
        <v>117</v>
      </c>
      <c r="K42" s="48" t="s">
        <v>179</v>
      </c>
      <c r="L42" s="98" t="s">
        <v>180</v>
      </c>
      <c r="M42" s="98" t="s">
        <v>119</v>
      </c>
      <c r="N42" s="41">
        <v>1000</v>
      </c>
      <c r="O42" s="41">
        <v>22250000</v>
      </c>
      <c r="P42" s="66" t="str">
        <f>VLOOKUP(L42,BDMTK!$B$4:$C$111,2,0)</f>
        <v>Keo đứng làm đế cổ</v>
      </c>
      <c r="Q42" s="66" t="str">
        <f>VLOOKUP(M42,BDMTK!$B$4:$C$111,2,0)</f>
        <v>Phải trả người bán NH_Cty TNHH TM-DV Vĩnh Tường</v>
      </c>
    </row>
    <row r="43" spans="2:17" ht="78" customHeight="1" x14ac:dyDescent="0.3">
      <c r="B43" s="44">
        <v>37</v>
      </c>
      <c r="C43" s="45">
        <v>44993</v>
      </c>
      <c r="D43" s="46"/>
      <c r="E43" s="47" t="s">
        <v>175</v>
      </c>
      <c r="F43" s="47"/>
      <c r="G43" s="53" t="s">
        <v>176</v>
      </c>
      <c r="H43" s="49">
        <f t="shared" si="0"/>
        <v>44993</v>
      </c>
      <c r="I43" s="48" t="s">
        <v>116</v>
      </c>
      <c r="J43" s="50" t="s">
        <v>117</v>
      </c>
      <c r="K43" s="48" t="s">
        <v>181</v>
      </c>
      <c r="L43" s="98" t="s">
        <v>182</v>
      </c>
      <c r="M43" s="98" t="s">
        <v>119</v>
      </c>
      <c r="N43" s="41">
        <v>500</v>
      </c>
      <c r="O43" s="41">
        <v>17500000</v>
      </c>
      <c r="P43" s="66" t="str">
        <f>VLOOKUP(L43,BDMTK!$B$4:$C$111,2,0)</f>
        <v>Nút áo sơ mi</v>
      </c>
      <c r="Q43" s="66" t="str">
        <f>VLOOKUP(M43,BDMTK!$B$4:$C$111,2,0)</f>
        <v>Phải trả người bán NH_Cty TNHH TM-DV Vĩnh Tường</v>
      </c>
    </row>
    <row r="44" spans="2:17" ht="78" customHeight="1" x14ac:dyDescent="0.3">
      <c r="B44" s="44">
        <v>38</v>
      </c>
      <c r="C44" s="45">
        <v>44993</v>
      </c>
      <c r="D44" s="46"/>
      <c r="E44" s="47" t="s">
        <v>175</v>
      </c>
      <c r="F44" s="47"/>
      <c r="G44" s="53" t="s">
        <v>176</v>
      </c>
      <c r="H44" s="49">
        <f t="shared" si="0"/>
        <v>44993</v>
      </c>
      <c r="I44" s="48" t="s">
        <v>116</v>
      </c>
      <c r="J44" s="50" t="s">
        <v>117</v>
      </c>
      <c r="K44" s="48" t="s">
        <v>183</v>
      </c>
      <c r="L44" s="98" t="s">
        <v>184</v>
      </c>
      <c r="M44" s="98" t="s">
        <v>119</v>
      </c>
      <c r="N44" s="41">
        <v>200</v>
      </c>
      <c r="O44" s="41">
        <v>9000000</v>
      </c>
      <c r="P44" s="66" t="str">
        <f>VLOOKUP(L44,BDMTK!$B$4:$C$111,2,0)</f>
        <v>Nút quần tây</v>
      </c>
      <c r="Q44" s="66" t="str">
        <f>VLOOKUP(M44,BDMTK!$B$4:$C$111,2,0)</f>
        <v>Phải trả người bán NH_Cty TNHH TM-DV Vĩnh Tường</v>
      </c>
    </row>
    <row r="45" spans="2:17" ht="78" customHeight="1" x14ac:dyDescent="0.3">
      <c r="B45" s="44">
        <v>39</v>
      </c>
      <c r="C45" s="45">
        <v>44993</v>
      </c>
      <c r="D45" s="46"/>
      <c r="E45" s="47" t="s">
        <v>175</v>
      </c>
      <c r="F45" s="47"/>
      <c r="G45" s="53" t="s">
        <v>176</v>
      </c>
      <c r="H45" s="49">
        <f t="shared" si="0"/>
        <v>44993</v>
      </c>
      <c r="I45" s="48" t="s">
        <v>116</v>
      </c>
      <c r="J45" s="50" t="s">
        <v>117</v>
      </c>
      <c r="K45" s="52" t="s">
        <v>185</v>
      </c>
      <c r="L45" s="98" t="s">
        <v>20</v>
      </c>
      <c r="M45" s="98" t="s">
        <v>119</v>
      </c>
      <c r="O45" s="41">
        <v>6075000</v>
      </c>
      <c r="P45" s="66" t="str">
        <f>VLOOKUP(L45,BDMTK!$B$4:$C$111,2,0)</f>
        <v>Thuế GTGT được khấu trừ HHDV</v>
      </c>
      <c r="Q45" s="66" t="str">
        <f>VLOOKUP(M45,BDMTK!$B$4:$C$111,2,0)</f>
        <v>Phải trả người bán NH_Cty TNHH TM-DV Vĩnh Tường</v>
      </c>
    </row>
    <row r="46" spans="2:17" ht="13.8" x14ac:dyDescent="0.3">
      <c r="B46" s="44">
        <v>40</v>
      </c>
      <c r="C46" s="45">
        <v>44995</v>
      </c>
      <c r="D46" s="46"/>
      <c r="E46" s="47" t="s">
        <v>186</v>
      </c>
      <c r="F46" s="46"/>
      <c r="G46" s="53"/>
      <c r="H46" s="49">
        <f t="shared" si="0"/>
        <v>44995</v>
      </c>
      <c r="I46" s="48"/>
      <c r="J46" s="56"/>
      <c r="K46" s="48" t="s">
        <v>187</v>
      </c>
      <c r="L46" s="98" t="s">
        <v>188</v>
      </c>
      <c r="M46" s="98" t="s">
        <v>169</v>
      </c>
      <c r="N46" s="41">
        <v>3600</v>
      </c>
      <c r="O46" s="41">
        <v>579760000</v>
      </c>
      <c r="P46" s="66" t="str">
        <f>VLOOKUP(L46,BDMTK!$B$4:$C$111,2,0)</f>
        <v>Chi phí nguyên liệu, vật liệu_Phân xưởng 2</v>
      </c>
      <c r="Q46" s="66" t="str">
        <f>VLOOKUP(M46,BDMTK!$B$4:$C$111,2,0)</f>
        <v>Vải kaki polyester khổ 1.4</v>
      </c>
    </row>
    <row r="47" spans="2:17" ht="18" customHeight="1" x14ac:dyDescent="0.3">
      <c r="B47" s="44">
        <v>41</v>
      </c>
      <c r="C47" s="45">
        <v>44995</v>
      </c>
      <c r="D47" s="46"/>
      <c r="E47" s="47" t="s">
        <v>186</v>
      </c>
      <c r="F47" s="46"/>
      <c r="G47" s="53"/>
      <c r="H47" s="49">
        <f t="shared" si="0"/>
        <v>44995</v>
      </c>
      <c r="I47" s="48"/>
      <c r="J47" s="56"/>
      <c r="K47" s="48" t="s">
        <v>189</v>
      </c>
      <c r="L47" s="98" t="s">
        <v>188</v>
      </c>
      <c r="M47" s="98" t="s">
        <v>178</v>
      </c>
      <c r="N47" s="41">
        <v>200</v>
      </c>
      <c r="O47" s="41">
        <v>5000000</v>
      </c>
      <c r="P47" s="66" t="str">
        <f>VLOOKUP(L47,BDMTK!$B$4:$C$111,2,0)</f>
        <v>Chi phí nguyên liệu, vật liệu_Phân xưởng 2</v>
      </c>
      <c r="Q47" s="66" t="str">
        <f>VLOOKUP(M47,BDMTK!$B$4:$C$111,2,0)</f>
        <v>Chỉ may công nghiệp</v>
      </c>
    </row>
    <row r="48" spans="2:17" ht="18" customHeight="1" x14ac:dyDescent="0.3">
      <c r="B48" s="44">
        <v>42</v>
      </c>
      <c r="C48" s="45">
        <v>44995</v>
      </c>
      <c r="D48" s="46"/>
      <c r="E48" s="47" t="s">
        <v>186</v>
      </c>
      <c r="F48" s="46"/>
      <c r="G48" s="53"/>
      <c r="H48" s="49">
        <f t="shared" si="0"/>
        <v>44995</v>
      </c>
      <c r="I48" s="48"/>
      <c r="J48" s="56"/>
      <c r="K48" s="48" t="s">
        <v>190</v>
      </c>
      <c r="L48" s="98" t="s">
        <v>188</v>
      </c>
      <c r="M48" s="98" t="s">
        <v>184</v>
      </c>
      <c r="N48" s="41">
        <v>100</v>
      </c>
      <c r="O48" s="41">
        <v>4300000</v>
      </c>
      <c r="P48" s="66" t="str">
        <f>VLOOKUP(L48,BDMTK!$B$4:$C$111,2,0)</f>
        <v>Chi phí nguyên liệu, vật liệu_Phân xưởng 2</v>
      </c>
      <c r="Q48" s="66" t="str">
        <f>VLOOKUP(M48,BDMTK!$B$4:$C$111,2,0)</f>
        <v>Nút quần tây</v>
      </c>
    </row>
    <row r="49" spans="2:17" ht="66" x14ac:dyDescent="0.3">
      <c r="B49" s="44">
        <v>43</v>
      </c>
      <c r="C49" s="45">
        <v>44997</v>
      </c>
      <c r="D49" s="46"/>
      <c r="E49" s="46" t="s">
        <v>191</v>
      </c>
      <c r="F49" s="46"/>
      <c r="G49" s="53" t="s">
        <v>192</v>
      </c>
      <c r="H49" s="49">
        <f t="shared" si="0"/>
        <v>44997</v>
      </c>
      <c r="I49" s="48" t="s">
        <v>166</v>
      </c>
      <c r="J49" s="50" t="s">
        <v>167</v>
      </c>
      <c r="K49" s="48" t="s">
        <v>193</v>
      </c>
      <c r="L49" s="98" t="s">
        <v>194</v>
      </c>
      <c r="M49" s="98" t="s">
        <v>170</v>
      </c>
      <c r="N49" s="41">
        <v>3000</v>
      </c>
      <c r="O49" s="41">
        <v>240000000</v>
      </c>
      <c r="P49" s="66" t="str">
        <f>VLOOKUP(L49,BDMTK!$B$4:$C$111,2,0)</f>
        <v>Vải kate trắng khổ 1.2m</v>
      </c>
      <c r="Q49" s="66" t="str">
        <f>VLOOKUP(M49,BDMTK!$B$4:$C$111,2,0)</f>
        <v>Phải trả người bán NH_Cty CP Dệt May Gia Định</v>
      </c>
    </row>
    <row r="50" spans="2:17" ht="66.599999999999994" customHeight="1" x14ac:dyDescent="0.3">
      <c r="B50" s="44">
        <v>44</v>
      </c>
      <c r="C50" s="45">
        <v>44997</v>
      </c>
      <c r="D50" s="46"/>
      <c r="E50" s="46" t="s">
        <v>191</v>
      </c>
      <c r="F50" s="46"/>
      <c r="G50" s="53" t="s">
        <v>192</v>
      </c>
      <c r="H50" s="49">
        <f t="shared" si="0"/>
        <v>44997</v>
      </c>
      <c r="I50" s="48" t="s">
        <v>166</v>
      </c>
      <c r="J50" s="50" t="s">
        <v>167</v>
      </c>
      <c r="K50" s="52" t="s">
        <v>195</v>
      </c>
      <c r="L50" s="98" t="s">
        <v>20</v>
      </c>
      <c r="M50" s="98" t="s">
        <v>170</v>
      </c>
      <c r="N50" s="41"/>
      <c r="O50" s="41">
        <v>24000000</v>
      </c>
      <c r="P50" s="66" t="str">
        <f>VLOOKUP(L50,BDMTK!$B$4:$C$111,2,0)</f>
        <v>Thuế GTGT được khấu trừ HHDV</v>
      </c>
      <c r="Q50" s="66" t="str">
        <f>VLOOKUP(M50,BDMTK!$B$4:$C$111,2,0)</f>
        <v>Phải trả người bán NH_Cty CP Dệt May Gia Định</v>
      </c>
    </row>
    <row r="51" spans="2:17" ht="68.400000000000006" customHeight="1" x14ac:dyDescent="0.3">
      <c r="B51" s="44">
        <v>45</v>
      </c>
      <c r="C51" s="45">
        <v>44997</v>
      </c>
      <c r="D51" s="46"/>
      <c r="E51" s="46" t="s">
        <v>191</v>
      </c>
      <c r="F51" s="46"/>
      <c r="G51" s="53" t="s">
        <v>192</v>
      </c>
      <c r="H51" s="49">
        <f t="shared" si="0"/>
        <v>44997</v>
      </c>
      <c r="I51" s="48" t="s">
        <v>166</v>
      </c>
      <c r="J51" s="50" t="s">
        <v>167</v>
      </c>
      <c r="K51" s="48" t="s">
        <v>196</v>
      </c>
      <c r="L51" s="98" t="s">
        <v>194</v>
      </c>
      <c r="M51" s="98" t="s">
        <v>125</v>
      </c>
      <c r="N51" s="41"/>
      <c r="O51" s="41">
        <v>1800000</v>
      </c>
      <c r="P51" s="66" t="str">
        <f>VLOOKUP(L51,BDMTK!$B$4:$C$111,2,0)</f>
        <v>Vải kate trắng khổ 1.2m</v>
      </c>
      <c r="Q51" s="66" t="str">
        <f>VLOOKUP(M51,BDMTK!$B$4:$C$111,2,0)</f>
        <v>Phải trả người bán NH_DNTN Việt Hoa</v>
      </c>
    </row>
    <row r="52" spans="2:17" ht="73.8" customHeight="1" x14ac:dyDescent="0.3">
      <c r="B52" s="44">
        <v>46</v>
      </c>
      <c r="C52" s="45">
        <v>44997</v>
      </c>
      <c r="D52" s="46"/>
      <c r="E52" s="46" t="s">
        <v>191</v>
      </c>
      <c r="F52" s="46"/>
      <c r="G52" s="53" t="s">
        <v>192</v>
      </c>
      <c r="H52" s="49">
        <f t="shared" si="0"/>
        <v>44997</v>
      </c>
      <c r="I52" s="48" t="s">
        <v>166</v>
      </c>
      <c r="J52" s="50" t="s">
        <v>167</v>
      </c>
      <c r="K52" s="52" t="s">
        <v>197</v>
      </c>
      <c r="L52" s="98" t="s">
        <v>20</v>
      </c>
      <c r="M52" s="98" t="s">
        <v>125</v>
      </c>
      <c r="N52" s="41"/>
      <c r="O52" s="41">
        <v>180000</v>
      </c>
      <c r="P52" s="66" t="str">
        <f>VLOOKUP(L52,BDMTK!$B$4:$C$111,2,0)</f>
        <v>Thuế GTGT được khấu trừ HHDV</v>
      </c>
      <c r="Q52" s="66" t="str">
        <f>VLOOKUP(M52,BDMTK!$B$4:$C$111,2,0)</f>
        <v>Phải trả người bán NH_DNTN Việt Hoa</v>
      </c>
    </row>
    <row r="53" spans="2:17" x14ac:dyDescent="0.3">
      <c r="B53" s="44">
        <v>47</v>
      </c>
      <c r="C53" s="45">
        <v>45005</v>
      </c>
      <c r="D53" s="46"/>
      <c r="E53" s="47" t="s">
        <v>198</v>
      </c>
      <c r="F53" s="47"/>
      <c r="G53" s="53"/>
      <c r="H53" s="49">
        <f t="shared" si="0"/>
        <v>45005</v>
      </c>
      <c r="I53" s="48"/>
      <c r="J53" s="48"/>
      <c r="K53" s="48" t="s">
        <v>199</v>
      </c>
      <c r="L53" s="98" t="s">
        <v>200</v>
      </c>
      <c r="M53" s="98" t="s">
        <v>201</v>
      </c>
      <c r="N53" s="41">
        <v>6000</v>
      </c>
      <c r="O53" s="41">
        <v>916016729</v>
      </c>
      <c r="P53" s="66" t="str">
        <f>VLOOKUP(L53,BDMTK!$B$4:$C$111,2,0)</f>
        <v>Quần tây nam</v>
      </c>
      <c r="Q53" s="66" t="str">
        <f>VLOOKUP(M53,BDMTK!$B$4:$C$111,2,0)</f>
        <v>Chi phí sản xuất_PX2</v>
      </c>
    </row>
    <row r="54" spans="2:17" ht="18" customHeight="1" x14ac:dyDescent="0.3">
      <c r="B54" s="44">
        <v>48</v>
      </c>
      <c r="C54" s="45">
        <v>45006</v>
      </c>
      <c r="D54" s="46"/>
      <c r="E54" s="47" t="s">
        <v>202</v>
      </c>
      <c r="F54" s="47"/>
      <c r="G54" s="53"/>
      <c r="H54" s="49">
        <f t="shared" si="0"/>
        <v>45006</v>
      </c>
      <c r="I54" s="48"/>
      <c r="J54" s="48"/>
      <c r="K54" s="48" t="s">
        <v>203</v>
      </c>
      <c r="L54" s="98" t="s">
        <v>204</v>
      </c>
      <c r="M54" s="98" t="s">
        <v>194</v>
      </c>
      <c r="N54" s="41">
        <v>3000</v>
      </c>
      <c r="O54" s="41">
        <v>196300000</v>
      </c>
      <c r="P54" s="66" t="str">
        <f>VLOOKUP(L54,BDMTK!$B$4:$C$111,2,0)</f>
        <v>Chi phí nguyên liệu, vật liệu_Phân xưởng 1</v>
      </c>
      <c r="Q54" s="66" t="str">
        <f>VLOOKUP(M54,BDMTK!$B$4:$C$111,2,0)</f>
        <v>Vải kate trắng khổ 1.2m</v>
      </c>
    </row>
    <row r="55" spans="2:17" ht="18" customHeight="1" x14ac:dyDescent="0.3">
      <c r="B55" s="44">
        <v>49</v>
      </c>
      <c r="C55" s="45">
        <v>45006</v>
      </c>
      <c r="D55" s="46"/>
      <c r="E55" s="47" t="s">
        <v>202</v>
      </c>
      <c r="F55" s="47"/>
      <c r="G55" s="53"/>
      <c r="H55" s="49">
        <f t="shared" si="0"/>
        <v>45006</v>
      </c>
      <c r="I55" s="48"/>
      <c r="J55" s="48"/>
      <c r="K55" s="48" t="s">
        <v>205</v>
      </c>
      <c r="L55" s="98" t="s">
        <v>204</v>
      </c>
      <c r="M55" s="98" t="s">
        <v>178</v>
      </c>
      <c r="N55" s="41">
        <v>200</v>
      </c>
      <c r="O55" s="41">
        <v>4800000</v>
      </c>
      <c r="P55" s="66" t="str">
        <f>VLOOKUP(L55,BDMTK!$B$4:$C$111,2,0)</f>
        <v>Chi phí nguyên liệu, vật liệu_Phân xưởng 1</v>
      </c>
      <c r="Q55" s="66" t="str">
        <f>VLOOKUP(M55,BDMTK!$B$4:$C$111,2,0)</f>
        <v>Chỉ may công nghiệp</v>
      </c>
    </row>
    <row r="56" spans="2:17" ht="18" customHeight="1" x14ac:dyDescent="0.3">
      <c r="B56" s="44">
        <v>50</v>
      </c>
      <c r="C56" s="45">
        <v>45006</v>
      </c>
      <c r="D56" s="46"/>
      <c r="E56" s="47" t="s">
        <v>202</v>
      </c>
      <c r="F56" s="47"/>
      <c r="G56" s="53"/>
      <c r="H56" s="49">
        <f t="shared" si="0"/>
        <v>45006</v>
      </c>
      <c r="I56" s="48"/>
      <c r="J56" s="48"/>
      <c r="K56" s="48" t="s">
        <v>206</v>
      </c>
      <c r="L56" s="98" t="s">
        <v>204</v>
      </c>
      <c r="M56" s="98" t="s">
        <v>180</v>
      </c>
      <c r="N56" s="41">
        <v>300</v>
      </c>
      <c r="O56" s="41">
        <v>6600000</v>
      </c>
      <c r="P56" s="66" t="str">
        <f>VLOOKUP(L56,BDMTK!$B$4:$C$111,2,0)</f>
        <v>Chi phí nguyên liệu, vật liệu_Phân xưởng 1</v>
      </c>
      <c r="Q56" s="66" t="str">
        <f>VLOOKUP(M56,BDMTK!$B$4:$C$111,2,0)</f>
        <v>Keo đứng làm đế cổ</v>
      </c>
    </row>
    <row r="57" spans="2:17" ht="18" customHeight="1" x14ac:dyDescent="0.3">
      <c r="B57" s="44">
        <v>51</v>
      </c>
      <c r="C57" s="45">
        <v>45006</v>
      </c>
      <c r="D57" s="46"/>
      <c r="E57" s="47" t="s">
        <v>202</v>
      </c>
      <c r="F57" s="47"/>
      <c r="G57" s="53"/>
      <c r="H57" s="49">
        <f t="shared" si="0"/>
        <v>45006</v>
      </c>
      <c r="I57" s="48"/>
      <c r="J57" s="48"/>
      <c r="K57" s="48" t="s">
        <v>207</v>
      </c>
      <c r="L57" s="98" t="s">
        <v>204</v>
      </c>
      <c r="M57" s="98" t="s">
        <v>182</v>
      </c>
      <c r="N57" s="41">
        <v>200</v>
      </c>
      <c r="O57" s="41">
        <v>6900000</v>
      </c>
      <c r="P57" s="66" t="str">
        <f>VLOOKUP(L57,BDMTK!$B$4:$C$111,2,0)</f>
        <v>Chi phí nguyên liệu, vật liệu_Phân xưởng 1</v>
      </c>
      <c r="Q57" s="66" t="str">
        <f>VLOOKUP(M57,BDMTK!$B$4:$C$111,2,0)</f>
        <v>Nút áo sơ mi</v>
      </c>
    </row>
    <row r="58" spans="2:17" x14ac:dyDescent="0.3">
      <c r="B58" s="44">
        <v>52</v>
      </c>
      <c r="C58" s="45">
        <v>45015</v>
      </c>
      <c r="D58" s="46"/>
      <c r="E58" s="47" t="s">
        <v>208</v>
      </c>
      <c r="F58" s="47"/>
      <c r="G58" s="53"/>
      <c r="H58" s="49">
        <f t="shared" si="0"/>
        <v>45015</v>
      </c>
      <c r="I58" s="48"/>
      <c r="J58" s="48"/>
      <c r="K58" s="48" t="s">
        <v>209</v>
      </c>
      <c r="L58" s="98" t="s">
        <v>210</v>
      </c>
      <c r="M58" s="98" t="s">
        <v>211</v>
      </c>
      <c r="N58" s="41">
        <v>5000</v>
      </c>
      <c r="O58" s="41">
        <v>477389774</v>
      </c>
      <c r="P58" s="66" t="str">
        <f>VLOOKUP(L58,BDMTK!$B$4:$C$111,2,0)</f>
        <v>Áo sơ mi nam</v>
      </c>
      <c r="Q58" s="66" t="str">
        <f>VLOOKUP(M58,BDMTK!$B$4:$C$111,2,0)</f>
        <v>Chi phí sản xuất_PX1</v>
      </c>
    </row>
    <row r="59" spans="2:17" ht="45" customHeight="1" x14ac:dyDescent="0.3">
      <c r="B59" s="44">
        <v>53</v>
      </c>
      <c r="C59" s="45">
        <v>44986</v>
      </c>
      <c r="D59" s="46"/>
      <c r="E59" s="47"/>
      <c r="F59" s="47" t="s">
        <v>212</v>
      </c>
      <c r="G59" s="53" t="s">
        <v>213</v>
      </c>
      <c r="H59" s="49">
        <f t="shared" si="0"/>
        <v>44986</v>
      </c>
      <c r="I59" s="48" t="s">
        <v>214</v>
      </c>
      <c r="J59" s="50" t="s">
        <v>95</v>
      </c>
      <c r="K59" s="48" t="s">
        <v>215</v>
      </c>
      <c r="L59" s="98" t="s">
        <v>216</v>
      </c>
      <c r="M59" s="98" t="s">
        <v>97</v>
      </c>
      <c r="N59" s="41"/>
      <c r="O59" s="41">
        <v>144000000</v>
      </c>
      <c r="P59" s="66" t="str">
        <f>VLOOKUP(L59,BDMTK!$B$4:$C$111,2,0)</f>
        <v>Máy photocopy</v>
      </c>
      <c r="Q59" s="66" t="str">
        <f>VLOOKUP(M59,BDMTK!$B$4:$C$111,2,0)</f>
        <v>Phải trả người bán NH_Cty TNHH TM&amp;PTCN Quang Minh</v>
      </c>
    </row>
    <row r="60" spans="2:17" ht="45" customHeight="1" x14ac:dyDescent="0.3">
      <c r="B60" s="44">
        <v>54</v>
      </c>
      <c r="C60" s="45">
        <v>44986</v>
      </c>
      <c r="D60" s="46"/>
      <c r="E60" s="47"/>
      <c r="F60" s="47" t="s">
        <v>212</v>
      </c>
      <c r="G60" s="53" t="s">
        <v>213</v>
      </c>
      <c r="H60" s="49">
        <f>C60</f>
        <v>44986</v>
      </c>
      <c r="I60" s="48" t="s">
        <v>214</v>
      </c>
      <c r="J60" s="50" t="s">
        <v>95</v>
      </c>
      <c r="K60" s="48" t="s">
        <v>217</v>
      </c>
      <c r="L60" s="98" t="s">
        <v>26</v>
      </c>
      <c r="M60" s="98" t="s">
        <v>97</v>
      </c>
      <c r="N60" s="41"/>
      <c r="O60" s="41">
        <v>14400000</v>
      </c>
      <c r="P60" s="66" t="str">
        <f>VLOOKUP(L60,BDMTK!$B$4:$C$111,2,0)</f>
        <v>Thuế GTGT được khấu trừ TSCĐ</v>
      </c>
      <c r="Q60" s="66" t="str">
        <f>VLOOKUP(M60,BDMTK!$B$4:$C$111,2,0)</f>
        <v>Phải trả người bán NH_Cty TNHH TM&amp;PTCN Quang Minh</v>
      </c>
    </row>
    <row r="61" spans="2:17" ht="58.8" customHeight="1" x14ac:dyDescent="0.3">
      <c r="B61" s="44">
        <v>55</v>
      </c>
      <c r="C61" s="45">
        <v>44986</v>
      </c>
      <c r="D61" s="46"/>
      <c r="E61" s="46"/>
      <c r="F61" s="46" t="s">
        <v>218</v>
      </c>
      <c r="G61" s="53" t="s">
        <v>219</v>
      </c>
      <c r="H61" s="49">
        <f t="shared" si="0"/>
        <v>44986</v>
      </c>
      <c r="I61" s="48" t="s">
        <v>220</v>
      </c>
      <c r="J61" s="50" t="s">
        <v>221</v>
      </c>
      <c r="K61" s="52" t="s">
        <v>222</v>
      </c>
      <c r="L61" s="98" t="s">
        <v>223</v>
      </c>
      <c r="M61" s="98" t="s">
        <v>224</v>
      </c>
      <c r="N61" s="41"/>
      <c r="O61" s="41">
        <v>675000000</v>
      </c>
      <c r="P61" s="66" t="str">
        <f>VLOOKUP(L61,BDMTK!$B$4:$C$111,2,0)</f>
        <v>Hệ thống máy phát điện</v>
      </c>
      <c r="Q61" s="66" t="str">
        <f>VLOOKUP(M61,BDMTK!$B$4:$C$111,2,0)</f>
        <v>Phải trả người bán NH_Cty TNHH TM Cường Phương</v>
      </c>
    </row>
    <row r="62" spans="2:17" ht="60" customHeight="1" x14ac:dyDescent="0.3">
      <c r="B62" s="44">
        <v>56</v>
      </c>
      <c r="C62" s="45">
        <v>44986</v>
      </c>
      <c r="D62" s="46"/>
      <c r="E62" s="46"/>
      <c r="F62" s="46" t="s">
        <v>218</v>
      </c>
      <c r="G62" s="53" t="s">
        <v>219</v>
      </c>
      <c r="H62" s="49">
        <f>C62</f>
        <v>44986</v>
      </c>
      <c r="I62" s="48" t="s">
        <v>220</v>
      </c>
      <c r="J62" s="50" t="s">
        <v>221</v>
      </c>
      <c r="K62" s="48" t="s">
        <v>217</v>
      </c>
      <c r="L62" s="98" t="s">
        <v>26</v>
      </c>
      <c r="M62" s="98" t="s">
        <v>224</v>
      </c>
      <c r="N62" s="41"/>
      <c r="O62" s="41">
        <v>67500000</v>
      </c>
      <c r="P62" s="66" t="str">
        <f>VLOOKUP(L62,BDMTK!$B$4:$C$111,2,0)</f>
        <v>Thuế GTGT được khấu trừ TSCĐ</v>
      </c>
      <c r="Q62" s="66" t="str">
        <f>VLOOKUP(M62,BDMTK!$B$4:$C$111,2,0)</f>
        <v>Phải trả người bán NH_Cty TNHH TM Cường Phương</v>
      </c>
    </row>
    <row r="63" spans="2:17" ht="18" customHeight="1" x14ac:dyDescent="0.3">
      <c r="B63" s="44">
        <v>57</v>
      </c>
      <c r="C63" s="45">
        <v>45016</v>
      </c>
      <c r="D63" s="46"/>
      <c r="E63" s="46"/>
      <c r="F63" s="46" t="s">
        <v>225</v>
      </c>
      <c r="G63" s="53"/>
      <c r="H63" s="49">
        <f>C64</f>
        <v>45016</v>
      </c>
      <c r="I63" s="48"/>
      <c r="J63" s="48"/>
      <c r="K63" s="48" t="s">
        <v>226</v>
      </c>
      <c r="L63" s="98" t="s">
        <v>227</v>
      </c>
      <c r="M63" s="98" t="s">
        <v>89</v>
      </c>
      <c r="N63" s="41"/>
      <c r="O63" s="41">
        <v>175500000</v>
      </c>
      <c r="P63" s="66" t="str">
        <f>VLOOKUP(L63,BDMTK!$B$4:$C$111,2,0)</f>
        <v>Chi phí nhân công trực tiếp_PX1</v>
      </c>
      <c r="Q63" s="66" t="str">
        <f>VLOOKUP(M63,BDMTK!$B$4:$C$111,2,0)</f>
        <v>Phải trả Công nhân viên_Lương</v>
      </c>
    </row>
    <row r="64" spans="2:17" ht="18" customHeight="1" x14ac:dyDescent="0.3">
      <c r="B64" s="44">
        <v>58</v>
      </c>
      <c r="C64" s="45">
        <v>45016</v>
      </c>
      <c r="D64" s="46"/>
      <c r="E64" s="46"/>
      <c r="F64" s="46" t="s">
        <v>225</v>
      </c>
      <c r="G64" s="53"/>
      <c r="H64" s="49">
        <f>C65</f>
        <v>45016</v>
      </c>
      <c r="I64" s="48"/>
      <c r="J64" s="48"/>
      <c r="K64" s="48" t="s">
        <v>228</v>
      </c>
      <c r="L64" s="98" t="s">
        <v>229</v>
      </c>
      <c r="M64" s="98" t="s">
        <v>89</v>
      </c>
      <c r="N64" s="41"/>
      <c r="O64" s="41">
        <v>220000000</v>
      </c>
      <c r="P64" s="66" t="str">
        <f>VLOOKUP(L64,BDMTK!$B$4:$C$111,2,0)</f>
        <v>Chi phí nhân công trực tiếp_PX2</v>
      </c>
      <c r="Q64" s="66" t="str">
        <f>VLOOKUP(M64,BDMTK!$B$4:$C$111,2,0)</f>
        <v>Phải trả Công nhân viên_Lương</v>
      </c>
    </row>
    <row r="65" spans="2:17" ht="18" customHeight="1" x14ac:dyDescent="0.3">
      <c r="B65" s="44">
        <v>59</v>
      </c>
      <c r="C65" s="45">
        <v>45016</v>
      </c>
      <c r="D65" s="46"/>
      <c r="E65" s="46"/>
      <c r="F65" s="46" t="s">
        <v>225</v>
      </c>
      <c r="G65" s="53"/>
      <c r="H65" s="49">
        <f>C66</f>
        <v>45016</v>
      </c>
      <c r="I65" s="48"/>
      <c r="J65" s="48"/>
      <c r="K65" s="48" t="s">
        <v>230</v>
      </c>
      <c r="L65" s="98" t="s">
        <v>231</v>
      </c>
      <c r="M65" s="98" t="s">
        <v>89</v>
      </c>
      <c r="N65" s="41"/>
      <c r="O65" s="41">
        <v>15250000</v>
      </c>
      <c r="P65" s="66" t="str">
        <f>VLOOKUP(L65,BDMTK!$B$4:$C$111,2,0)</f>
        <v>Chi phí nhân viên quản lý PX</v>
      </c>
      <c r="Q65" s="66" t="str">
        <f>VLOOKUP(M65,BDMTK!$B$4:$C$111,2,0)</f>
        <v>Phải trả Công nhân viên_Lương</v>
      </c>
    </row>
    <row r="66" spans="2:17" ht="18" customHeight="1" x14ac:dyDescent="0.3">
      <c r="B66" s="44">
        <v>60</v>
      </c>
      <c r="C66" s="45">
        <v>45016</v>
      </c>
      <c r="D66" s="46"/>
      <c r="E66" s="46"/>
      <c r="F66" s="46" t="s">
        <v>225</v>
      </c>
      <c r="G66" s="53"/>
      <c r="H66" s="49">
        <f>C67</f>
        <v>45016</v>
      </c>
      <c r="I66" s="48"/>
      <c r="J66" s="48"/>
      <c r="K66" s="48" t="s">
        <v>232</v>
      </c>
      <c r="L66" s="98" t="s">
        <v>35</v>
      </c>
      <c r="M66" s="98" t="s">
        <v>89</v>
      </c>
      <c r="N66" s="41"/>
      <c r="O66" s="41">
        <v>42800000</v>
      </c>
      <c r="P66" s="66" t="str">
        <f>VLOOKUP(L66,BDMTK!$B$4:$C$111,2,0)</f>
        <v>Chi phí nhân viên</v>
      </c>
      <c r="Q66" s="66" t="str">
        <f>VLOOKUP(M66,BDMTK!$B$4:$C$111,2,0)</f>
        <v>Phải trả Công nhân viên_Lương</v>
      </c>
    </row>
    <row r="67" spans="2:17" ht="18" customHeight="1" x14ac:dyDescent="0.3">
      <c r="B67" s="44">
        <v>61</v>
      </c>
      <c r="C67" s="45">
        <v>45016</v>
      </c>
      <c r="D67" s="46"/>
      <c r="E67" s="46"/>
      <c r="F67" s="46" t="s">
        <v>225</v>
      </c>
      <c r="G67" s="53"/>
      <c r="H67" s="49">
        <f t="shared" si="0"/>
        <v>45016</v>
      </c>
      <c r="I67" s="48"/>
      <c r="J67" s="48"/>
      <c r="K67" s="48" t="s">
        <v>233</v>
      </c>
      <c r="L67" s="98" t="s">
        <v>36</v>
      </c>
      <c r="M67" s="98" t="s">
        <v>89</v>
      </c>
      <c r="N67" s="41"/>
      <c r="O67" s="41">
        <v>55500000</v>
      </c>
      <c r="P67" s="66" t="str">
        <f>VLOOKUP(L67,BDMTK!$B$4:$C$111,2,0)</f>
        <v>Chi phí nhân viên quản lý</v>
      </c>
      <c r="Q67" s="66" t="str">
        <f>VLOOKUP(M67,BDMTK!$B$4:$C$111,2,0)</f>
        <v>Phải trả Công nhân viên_Lương</v>
      </c>
    </row>
    <row r="68" spans="2:17" ht="18" customHeight="1" x14ac:dyDescent="0.3">
      <c r="B68" s="44">
        <v>62</v>
      </c>
      <c r="C68" s="45">
        <v>45016</v>
      </c>
      <c r="D68" s="46"/>
      <c r="E68" s="46"/>
      <c r="F68" s="46" t="s">
        <v>234</v>
      </c>
      <c r="G68" s="53"/>
      <c r="H68" s="49">
        <f t="shared" si="0"/>
        <v>45016</v>
      </c>
      <c r="I68" s="48"/>
      <c r="J68" s="48"/>
      <c r="K68" s="48" t="s">
        <v>235</v>
      </c>
      <c r="L68" s="98" t="s">
        <v>89</v>
      </c>
      <c r="M68" s="98" t="s">
        <v>236</v>
      </c>
      <c r="N68" s="41"/>
      <c r="O68" s="41">
        <v>53450250</v>
      </c>
      <c r="P68" s="66" t="str">
        <f>VLOOKUP(L68,BDMTK!$B$4:$C$111,2,0)</f>
        <v>Phải trả Công nhân viên_Lương</v>
      </c>
      <c r="Q68" s="66" t="str">
        <f>VLOOKUP(M68,BDMTK!$B$4:$C$111,2,0)</f>
        <v>BHXH, BHYT, BHTN, KPCĐ</v>
      </c>
    </row>
    <row r="69" spans="2:17" ht="18" customHeight="1" x14ac:dyDescent="0.3">
      <c r="B69" s="44">
        <v>63</v>
      </c>
      <c r="C69" s="45">
        <v>45016</v>
      </c>
      <c r="D69" s="46"/>
      <c r="E69" s="46"/>
      <c r="F69" s="46" t="s">
        <v>234</v>
      </c>
      <c r="G69" s="53"/>
      <c r="H69" s="49">
        <f t="shared" si="0"/>
        <v>45016</v>
      </c>
      <c r="I69" s="48"/>
      <c r="J69" s="48"/>
      <c r="K69" s="48" t="s">
        <v>237</v>
      </c>
      <c r="L69" s="98" t="s">
        <v>227</v>
      </c>
      <c r="M69" s="98" t="s">
        <v>236</v>
      </c>
      <c r="N69" s="41"/>
      <c r="O69" s="41">
        <v>41242500</v>
      </c>
      <c r="P69" s="66" t="str">
        <f>VLOOKUP(L69,BDMTK!$B$4:$C$111,2,0)</f>
        <v>Chi phí nhân công trực tiếp_PX1</v>
      </c>
      <c r="Q69" s="66" t="str">
        <f>VLOOKUP(M69,BDMTK!$B$4:$C$111,2,0)</f>
        <v>BHXH, BHYT, BHTN, KPCĐ</v>
      </c>
    </row>
    <row r="70" spans="2:17" ht="18" customHeight="1" x14ac:dyDescent="0.3">
      <c r="B70" s="44">
        <v>64</v>
      </c>
      <c r="C70" s="45">
        <v>45016</v>
      </c>
      <c r="D70" s="46"/>
      <c r="E70" s="46"/>
      <c r="F70" s="46" t="s">
        <v>234</v>
      </c>
      <c r="G70" s="53"/>
      <c r="H70" s="49">
        <f t="shared" si="0"/>
        <v>45016</v>
      </c>
      <c r="I70" s="48"/>
      <c r="J70" s="48"/>
      <c r="K70" s="48" t="s">
        <v>237</v>
      </c>
      <c r="L70" s="98" t="s">
        <v>229</v>
      </c>
      <c r="M70" s="98" t="s">
        <v>236</v>
      </c>
      <c r="N70" s="41"/>
      <c r="O70" s="41">
        <v>51700000</v>
      </c>
      <c r="P70" s="66" t="str">
        <f>VLOOKUP(L70,BDMTK!$B$4:$C$111,2,0)</f>
        <v>Chi phí nhân công trực tiếp_PX2</v>
      </c>
      <c r="Q70" s="66" t="str">
        <f>VLOOKUP(M70,BDMTK!$B$4:$C$111,2,0)</f>
        <v>BHXH, BHYT, BHTN, KPCĐ</v>
      </c>
    </row>
    <row r="71" spans="2:17" ht="18" customHeight="1" x14ac:dyDescent="0.3">
      <c r="B71" s="44">
        <v>65</v>
      </c>
      <c r="C71" s="45">
        <v>45016</v>
      </c>
      <c r="D71" s="46"/>
      <c r="E71" s="46"/>
      <c r="F71" s="46" t="s">
        <v>234</v>
      </c>
      <c r="G71" s="53"/>
      <c r="H71" s="49">
        <f t="shared" si="0"/>
        <v>45016</v>
      </c>
      <c r="I71" s="48"/>
      <c r="J71" s="48"/>
      <c r="K71" s="48" t="s">
        <v>237</v>
      </c>
      <c r="L71" s="98" t="s">
        <v>231</v>
      </c>
      <c r="M71" s="98" t="s">
        <v>236</v>
      </c>
      <c r="N71" s="41"/>
      <c r="O71" s="41">
        <v>3583750</v>
      </c>
      <c r="P71" s="66" t="str">
        <f>VLOOKUP(L71,BDMTK!$B$4:$C$111,2,0)</f>
        <v>Chi phí nhân viên quản lý PX</v>
      </c>
      <c r="Q71" s="66" t="str">
        <f>VLOOKUP(M71,BDMTK!$B$4:$C$111,2,0)</f>
        <v>BHXH, BHYT, BHTN, KPCĐ</v>
      </c>
    </row>
    <row r="72" spans="2:17" ht="18" customHeight="1" x14ac:dyDescent="0.3">
      <c r="B72" s="44">
        <v>66</v>
      </c>
      <c r="C72" s="45">
        <v>45016</v>
      </c>
      <c r="D72" s="46"/>
      <c r="E72" s="46"/>
      <c r="F72" s="46" t="s">
        <v>234</v>
      </c>
      <c r="G72" s="53"/>
      <c r="H72" s="49">
        <f t="shared" ref="H72:H128" si="1">C72</f>
        <v>45016</v>
      </c>
      <c r="I72" s="48"/>
      <c r="J72" s="48"/>
      <c r="K72" s="48" t="s">
        <v>237</v>
      </c>
      <c r="L72" s="98" t="s">
        <v>35</v>
      </c>
      <c r="M72" s="98" t="s">
        <v>236</v>
      </c>
      <c r="N72" s="41"/>
      <c r="O72" s="41">
        <v>10058000</v>
      </c>
      <c r="P72" s="66" t="str">
        <f>VLOOKUP(L72,BDMTK!$B$4:$C$111,2,0)</f>
        <v>Chi phí nhân viên</v>
      </c>
      <c r="Q72" s="66" t="str">
        <f>VLOOKUP(M72,BDMTK!$B$4:$C$111,2,0)</f>
        <v>BHXH, BHYT, BHTN, KPCĐ</v>
      </c>
    </row>
    <row r="73" spans="2:17" ht="18" customHeight="1" x14ac:dyDescent="0.3">
      <c r="B73" s="44">
        <v>67</v>
      </c>
      <c r="C73" s="45">
        <v>45016</v>
      </c>
      <c r="D73" s="46"/>
      <c r="E73" s="46"/>
      <c r="F73" s="46" t="s">
        <v>234</v>
      </c>
      <c r="G73" s="53"/>
      <c r="H73" s="49">
        <f t="shared" si="1"/>
        <v>45016</v>
      </c>
      <c r="I73" s="48"/>
      <c r="J73" s="48"/>
      <c r="K73" s="48" t="s">
        <v>237</v>
      </c>
      <c r="L73" s="98" t="s">
        <v>36</v>
      </c>
      <c r="M73" s="98" t="s">
        <v>236</v>
      </c>
      <c r="N73" s="41"/>
      <c r="O73" s="41">
        <v>13042500</v>
      </c>
      <c r="P73" s="66" t="str">
        <f>VLOOKUP(L73,BDMTK!$B$4:$C$111,2,0)</f>
        <v>Chi phí nhân viên quản lý</v>
      </c>
      <c r="Q73" s="66" t="str">
        <f>VLOOKUP(M73,BDMTK!$B$4:$C$111,2,0)</f>
        <v>BHXH, BHYT, BHTN, KPCĐ</v>
      </c>
    </row>
    <row r="74" spans="2:17" ht="52.8" x14ac:dyDescent="0.3">
      <c r="B74" s="44">
        <v>68</v>
      </c>
      <c r="C74" s="45">
        <v>44993</v>
      </c>
      <c r="D74" s="46"/>
      <c r="E74" s="46" t="s">
        <v>238</v>
      </c>
      <c r="F74" s="46"/>
      <c r="G74" s="53"/>
      <c r="H74" s="49">
        <f t="shared" si="1"/>
        <v>44993</v>
      </c>
      <c r="I74" s="48" t="s">
        <v>239</v>
      </c>
      <c r="J74" s="51" t="s">
        <v>240</v>
      </c>
      <c r="K74" s="48" t="s">
        <v>241</v>
      </c>
      <c r="L74" s="99" t="s">
        <v>27</v>
      </c>
      <c r="M74" s="98" t="s">
        <v>210</v>
      </c>
      <c r="N74" s="41">
        <v>250</v>
      </c>
      <c r="O74" s="41">
        <v>30000000</v>
      </c>
      <c r="P74" s="66" t="str">
        <f>VLOOKUP(L74,BDMTK!$B$4:$C$111,2,0)</f>
        <v>Giá vốn hàng bán</v>
      </c>
      <c r="Q74" s="66" t="str">
        <f>VLOOKUP(M74,BDMTK!$B$4:$C$111,2,0)</f>
        <v>Áo sơ mi nam</v>
      </c>
    </row>
    <row r="75" spans="2:17" ht="52.8" x14ac:dyDescent="0.3">
      <c r="B75" s="44">
        <v>69</v>
      </c>
      <c r="C75" s="45">
        <v>44993</v>
      </c>
      <c r="D75" s="46"/>
      <c r="E75" s="46" t="s">
        <v>238</v>
      </c>
      <c r="F75" s="46"/>
      <c r="G75" s="53"/>
      <c r="H75" s="49">
        <f>C75</f>
        <v>44993</v>
      </c>
      <c r="I75" s="48" t="s">
        <v>239</v>
      </c>
      <c r="J75" s="51" t="s">
        <v>240</v>
      </c>
      <c r="K75" s="48" t="s">
        <v>242</v>
      </c>
      <c r="L75" s="99" t="s">
        <v>27</v>
      </c>
      <c r="M75" s="98" t="s">
        <v>200</v>
      </c>
      <c r="N75" s="41">
        <v>400</v>
      </c>
      <c r="O75" s="41">
        <v>68000000</v>
      </c>
      <c r="P75" s="66" t="str">
        <f>VLOOKUP(L75,BDMTK!$B$4:$C$111,2,0)</f>
        <v>Giá vốn hàng bán</v>
      </c>
      <c r="Q75" s="66" t="str">
        <f>VLOOKUP(M75,BDMTK!$B$4:$C$111,2,0)</f>
        <v>Quần tây nam</v>
      </c>
    </row>
    <row r="76" spans="2:17" ht="45" customHeight="1" x14ac:dyDescent="0.3">
      <c r="B76" s="44">
        <v>70</v>
      </c>
      <c r="C76" s="45">
        <v>44993</v>
      </c>
      <c r="D76" s="46"/>
      <c r="E76" s="46"/>
      <c r="F76" s="46" t="s">
        <v>243</v>
      </c>
      <c r="G76" s="53" t="s">
        <v>244</v>
      </c>
      <c r="H76" s="49">
        <f t="shared" si="1"/>
        <v>44993</v>
      </c>
      <c r="I76" s="48" t="s">
        <v>239</v>
      </c>
      <c r="J76" s="51" t="s">
        <v>240</v>
      </c>
      <c r="K76" s="48" t="s">
        <v>245</v>
      </c>
      <c r="L76" s="98" t="s">
        <v>246</v>
      </c>
      <c r="M76" s="98" t="s">
        <v>4</v>
      </c>
      <c r="N76" s="41"/>
      <c r="O76" s="41">
        <f>250*220000+400*260000</f>
        <v>159000000</v>
      </c>
      <c r="P76" s="66" t="str">
        <f>VLOOKUP(L76,BDMTK!$B$4:$C$111,2,0)</f>
        <v>Phải thu ngắn hạn_Cty TNHH Ngọc Lan</v>
      </c>
      <c r="Q76" s="66" t="str">
        <f>VLOOKUP(M76,BDMTK!$B$4:$C$111,2,0)</f>
        <v>Doanh thu bán các thành phẩm</v>
      </c>
    </row>
    <row r="77" spans="2:17" ht="52.8" x14ac:dyDescent="0.3">
      <c r="B77" s="44">
        <v>71</v>
      </c>
      <c r="C77" s="45">
        <v>44993</v>
      </c>
      <c r="D77" s="46"/>
      <c r="E77" s="46"/>
      <c r="F77" s="46" t="s">
        <v>243</v>
      </c>
      <c r="G77" s="53" t="s">
        <v>244</v>
      </c>
      <c r="H77" s="49">
        <f>C77</f>
        <v>44993</v>
      </c>
      <c r="I77" s="48" t="s">
        <v>239</v>
      </c>
      <c r="J77" s="51" t="s">
        <v>240</v>
      </c>
      <c r="K77" s="48" t="s">
        <v>247</v>
      </c>
      <c r="L77" s="98" t="s">
        <v>246</v>
      </c>
      <c r="M77" s="98" t="s">
        <v>248</v>
      </c>
      <c r="N77" s="41"/>
      <c r="O77" s="41">
        <v>13150000</v>
      </c>
      <c r="P77" s="66" t="str">
        <f>VLOOKUP(L77,BDMTK!$B$4:$C$111,2,0)</f>
        <v>Phải thu ngắn hạn_Cty TNHH Ngọc Lan</v>
      </c>
      <c r="Q77" s="66" t="str">
        <f>VLOOKUP(M77,BDMTK!$B$4:$C$111,2,0)</f>
        <v>Thuế GTGT phải nộp</v>
      </c>
    </row>
    <row r="78" spans="2:17" ht="45" customHeight="1" x14ac:dyDescent="0.3">
      <c r="B78" s="44">
        <v>72</v>
      </c>
      <c r="C78" s="45">
        <v>45003</v>
      </c>
      <c r="D78" s="46"/>
      <c r="E78" s="46" t="s">
        <v>249</v>
      </c>
      <c r="F78" s="46"/>
      <c r="G78" s="53"/>
      <c r="H78" s="49">
        <f>C78</f>
        <v>45003</v>
      </c>
      <c r="I78" s="48" t="s">
        <v>132</v>
      </c>
      <c r="J78" s="50" t="s">
        <v>81</v>
      </c>
      <c r="K78" s="48" t="s">
        <v>241</v>
      </c>
      <c r="L78" s="99" t="s">
        <v>27</v>
      </c>
      <c r="M78" s="98" t="s">
        <v>210</v>
      </c>
      <c r="N78" s="41">
        <v>700</v>
      </c>
      <c r="O78" s="41">
        <v>84000000</v>
      </c>
      <c r="P78" s="66" t="str">
        <f>VLOOKUP(L78,BDMTK!$B$4:$C$111,2,0)</f>
        <v>Giá vốn hàng bán</v>
      </c>
      <c r="Q78" s="66" t="str">
        <f>VLOOKUP(M78,BDMTK!$B$4:$C$111,2,0)</f>
        <v>Áo sơ mi nam</v>
      </c>
    </row>
    <row r="79" spans="2:17" ht="45" customHeight="1" x14ac:dyDescent="0.3">
      <c r="B79" s="44">
        <v>73</v>
      </c>
      <c r="C79" s="45">
        <v>45003</v>
      </c>
      <c r="D79" s="46"/>
      <c r="E79" s="46" t="s">
        <v>249</v>
      </c>
      <c r="F79" s="46"/>
      <c r="G79" s="53"/>
      <c r="H79" s="49">
        <f>C79</f>
        <v>45003</v>
      </c>
      <c r="I79" s="48" t="s">
        <v>132</v>
      </c>
      <c r="J79" s="50" t="s">
        <v>81</v>
      </c>
      <c r="K79" s="48" t="s">
        <v>242</v>
      </c>
      <c r="L79" s="99" t="s">
        <v>27</v>
      </c>
      <c r="M79" s="98" t="s">
        <v>200</v>
      </c>
      <c r="N79" s="41">
        <v>700</v>
      </c>
      <c r="O79" s="41">
        <v>119000000</v>
      </c>
      <c r="P79" s="66" t="str">
        <f>VLOOKUP(L79,BDMTK!$B$4:$C$111,2,0)</f>
        <v>Giá vốn hàng bán</v>
      </c>
      <c r="Q79" s="66" t="str">
        <f>VLOOKUP(M79,BDMTK!$B$4:$C$111,2,0)</f>
        <v>Quần tây nam</v>
      </c>
    </row>
    <row r="80" spans="2:17" ht="45" customHeight="1" x14ac:dyDescent="0.3">
      <c r="B80" s="44">
        <v>74</v>
      </c>
      <c r="C80" s="45">
        <v>45003</v>
      </c>
      <c r="D80" s="46"/>
      <c r="E80" s="46"/>
      <c r="F80" s="46" t="s">
        <v>250</v>
      </c>
      <c r="G80" s="53" t="s">
        <v>251</v>
      </c>
      <c r="H80" s="49">
        <f>C80</f>
        <v>45003</v>
      </c>
      <c r="I80" s="48" t="s">
        <v>132</v>
      </c>
      <c r="J80" s="50" t="s">
        <v>81</v>
      </c>
      <c r="K80" s="48" t="s">
        <v>245</v>
      </c>
      <c r="L80" s="98" t="s">
        <v>83</v>
      </c>
      <c r="M80" s="98" t="s">
        <v>4</v>
      </c>
      <c r="N80" s="41"/>
      <c r="O80" s="41">
        <f>700*220000+700*260000</f>
        <v>336000000</v>
      </c>
      <c r="P80" s="66" t="str">
        <f>VLOOKUP(L80,BDMTK!$B$4:$C$111,2,0)</f>
        <v>Phải thu ngắn hạn_DNTN Thương Mại Thế Lâm</v>
      </c>
      <c r="Q80" s="66" t="str">
        <f>VLOOKUP(M80,BDMTK!$B$4:$C$111,2,0)</f>
        <v>Doanh thu bán các thành phẩm</v>
      </c>
    </row>
    <row r="81" spans="2:17" ht="45" customHeight="1" x14ac:dyDescent="0.3">
      <c r="B81" s="44">
        <v>75</v>
      </c>
      <c r="C81" s="45">
        <v>45003</v>
      </c>
      <c r="D81" s="46"/>
      <c r="E81" s="46"/>
      <c r="F81" s="46" t="s">
        <v>250</v>
      </c>
      <c r="G81" s="53" t="s">
        <v>251</v>
      </c>
      <c r="H81" s="49">
        <f>C81</f>
        <v>45003</v>
      </c>
      <c r="I81" s="48" t="s">
        <v>132</v>
      </c>
      <c r="J81" s="50" t="s">
        <v>81</v>
      </c>
      <c r="K81" s="48" t="s">
        <v>252</v>
      </c>
      <c r="L81" s="98" t="s">
        <v>83</v>
      </c>
      <c r="M81" s="98" t="s">
        <v>248</v>
      </c>
      <c r="N81" s="41"/>
      <c r="O81" s="41">
        <v>28000000</v>
      </c>
      <c r="P81" s="66" t="str">
        <f>VLOOKUP(L81,BDMTK!$B$4:$C$111,2,0)</f>
        <v>Phải thu ngắn hạn_DNTN Thương Mại Thế Lâm</v>
      </c>
      <c r="Q81" s="66" t="str">
        <f>VLOOKUP(M81,BDMTK!$B$4:$C$111,2,0)</f>
        <v>Thuế GTGT phải nộp</v>
      </c>
    </row>
    <row r="82" spans="2:17" ht="81" customHeight="1" x14ac:dyDescent="0.3">
      <c r="B82" s="44">
        <v>76</v>
      </c>
      <c r="C82" s="45">
        <v>45003</v>
      </c>
      <c r="D82" s="46"/>
      <c r="E82" s="46"/>
      <c r="F82" s="46" t="s">
        <v>250</v>
      </c>
      <c r="G82" s="53" t="s">
        <v>251</v>
      </c>
      <c r="H82" s="49">
        <f t="shared" si="1"/>
        <v>45003</v>
      </c>
      <c r="I82" s="48" t="s">
        <v>122</v>
      </c>
      <c r="J82" s="50" t="s">
        <v>123</v>
      </c>
      <c r="K82" s="48" t="s">
        <v>253</v>
      </c>
      <c r="L82" s="98" t="s">
        <v>62</v>
      </c>
      <c r="M82" s="98" t="s">
        <v>125</v>
      </c>
      <c r="N82" s="41"/>
      <c r="O82" s="41">
        <v>5000000</v>
      </c>
      <c r="P82" s="66" t="str">
        <f>VLOOKUP(L82,BDMTK!$B$4:$C$111,2,0)</f>
        <v>Chi phí dịch vụ mua ngoài</v>
      </c>
      <c r="Q82" s="66" t="str">
        <f>VLOOKUP(M82,BDMTK!$B$4:$C$111,2,0)</f>
        <v>Phải trả người bán NH_DNTN Việt Hoa</v>
      </c>
    </row>
    <row r="83" spans="2:17" ht="63.6" customHeight="1" x14ac:dyDescent="0.3">
      <c r="B83" s="44">
        <v>77</v>
      </c>
      <c r="C83" s="45">
        <v>45003</v>
      </c>
      <c r="D83" s="46"/>
      <c r="E83" s="46"/>
      <c r="F83" s="46" t="s">
        <v>250</v>
      </c>
      <c r="G83" s="53" t="s">
        <v>251</v>
      </c>
      <c r="H83" s="49">
        <f t="shared" si="1"/>
        <v>45003</v>
      </c>
      <c r="I83" s="48" t="s">
        <v>122</v>
      </c>
      <c r="J83" s="50" t="s">
        <v>123</v>
      </c>
      <c r="K83" s="48" t="s">
        <v>254</v>
      </c>
      <c r="L83" s="98" t="s">
        <v>20</v>
      </c>
      <c r="M83" s="98" t="s">
        <v>125</v>
      </c>
      <c r="N83" s="41"/>
      <c r="O83" s="41">
        <v>500000</v>
      </c>
      <c r="P83" s="66" t="str">
        <f>VLOOKUP(L83,BDMTK!$B$4:$C$111,2,0)</f>
        <v>Thuế GTGT được khấu trừ HHDV</v>
      </c>
      <c r="Q83" s="66" t="str">
        <f>VLOOKUP(M83,BDMTK!$B$4:$C$111,2,0)</f>
        <v>Phải trả người bán NH_DNTN Việt Hoa</v>
      </c>
    </row>
    <row r="84" spans="2:17" ht="18" customHeight="1" x14ac:dyDescent="0.3">
      <c r="B84" s="44">
        <v>78</v>
      </c>
      <c r="C84" s="45">
        <v>45010</v>
      </c>
      <c r="D84" s="46"/>
      <c r="E84" s="46" t="s">
        <v>255</v>
      </c>
      <c r="F84" s="46"/>
      <c r="G84" s="53"/>
      <c r="H84" s="49">
        <f t="shared" si="1"/>
        <v>45010</v>
      </c>
      <c r="I84" s="48"/>
      <c r="J84" s="48"/>
      <c r="K84" s="48" t="s">
        <v>241</v>
      </c>
      <c r="L84" s="99" t="s">
        <v>27</v>
      </c>
      <c r="M84" s="98" t="s">
        <v>210</v>
      </c>
      <c r="N84" s="41">
        <v>50</v>
      </c>
      <c r="O84" s="41">
        <v>6000000</v>
      </c>
      <c r="P84" s="66" t="str">
        <f>VLOOKUP(L84,BDMTK!$B$4:$C$111,2,0)</f>
        <v>Giá vốn hàng bán</v>
      </c>
      <c r="Q84" s="66" t="str">
        <f>VLOOKUP(M84,BDMTK!$B$4:$C$111,2,0)</f>
        <v>Áo sơ mi nam</v>
      </c>
    </row>
    <row r="85" spans="2:17" ht="18" customHeight="1" x14ac:dyDescent="0.3">
      <c r="B85" s="44">
        <v>79</v>
      </c>
      <c r="C85" s="45">
        <v>45010</v>
      </c>
      <c r="D85" s="46"/>
      <c r="E85" s="46" t="s">
        <v>255</v>
      </c>
      <c r="F85" s="46"/>
      <c r="G85" s="53"/>
      <c r="H85" s="49">
        <f t="shared" si="1"/>
        <v>45010</v>
      </c>
      <c r="I85" s="48"/>
      <c r="J85" s="48"/>
      <c r="K85" s="48" t="s">
        <v>242</v>
      </c>
      <c r="L85" s="99" t="s">
        <v>27</v>
      </c>
      <c r="M85" s="98" t="s">
        <v>200</v>
      </c>
      <c r="N85" s="41">
        <v>40</v>
      </c>
      <c r="O85" s="41">
        <v>6800000</v>
      </c>
      <c r="P85" s="66" t="str">
        <f>VLOOKUP(L85,BDMTK!$B$4:$C$111,2,0)</f>
        <v>Giá vốn hàng bán</v>
      </c>
      <c r="Q85" s="66" t="str">
        <f>VLOOKUP(M85,BDMTK!$B$4:$C$111,2,0)</f>
        <v>Quần tây nam</v>
      </c>
    </row>
    <row r="86" spans="2:17" ht="18" customHeight="1" x14ac:dyDescent="0.3">
      <c r="B86" s="44">
        <v>80</v>
      </c>
      <c r="C86" s="45">
        <v>45010</v>
      </c>
      <c r="D86" s="46" t="s">
        <v>256</v>
      </c>
      <c r="E86" s="46"/>
      <c r="F86" s="57"/>
      <c r="G86" s="53" t="s">
        <v>257</v>
      </c>
      <c r="H86" s="49">
        <f t="shared" si="1"/>
        <v>45010</v>
      </c>
      <c r="I86" s="48"/>
      <c r="J86" s="48"/>
      <c r="K86" s="48" t="s">
        <v>245</v>
      </c>
      <c r="L86" s="98" t="s">
        <v>17</v>
      </c>
      <c r="M86" s="98" t="s">
        <v>4</v>
      </c>
      <c r="N86" s="41"/>
      <c r="O86" s="41">
        <v>20600000</v>
      </c>
      <c r="P86" s="66" t="str">
        <f>VLOOKUP(L86,BDMTK!$B$4:$C$111,2,0)</f>
        <v>Tiền Việt Nam</v>
      </c>
      <c r="Q86" s="66" t="str">
        <f>VLOOKUP(M86,BDMTK!$B$4:$C$111,2,0)</f>
        <v>Doanh thu bán các thành phẩm</v>
      </c>
    </row>
    <row r="87" spans="2:17" ht="18" customHeight="1" x14ac:dyDescent="0.3">
      <c r="B87" s="44">
        <v>81</v>
      </c>
      <c r="C87" s="45">
        <v>45010</v>
      </c>
      <c r="D87" s="46" t="s">
        <v>258</v>
      </c>
      <c r="E87" s="46"/>
      <c r="F87" s="57"/>
      <c r="G87" s="53" t="s">
        <v>257</v>
      </c>
      <c r="H87" s="49">
        <f t="shared" si="1"/>
        <v>45010</v>
      </c>
      <c r="I87" s="48"/>
      <c r="J87" s="48"/>
      <c r="K87" s="48" t="s">
        <v>259</v>
      </c>
      <c r="L87" s="98" t="s">
        <v>17</v>
      </c>
      <c r="M87" s="100" t="s">
        <v>248</v>
      </c>
      <c r="N87" s="41"/>
      <c r="O87" s="41">
        <v>2060000</v>
      </c>
      <c r="P87" s="66" t="str">
        <f>VLOOKUP(L87,BDMTK!$B$4:$C$111,2,0)</f>
        <v>Tiền Việt Nam</v>
      </c>
      <c r="Q87" s="66" t="str">
        <f>VLOOKUP(M87,BDMTK!$B$4:$C$111,2,0)</f>
        <v>Thuế GTGT phải nộp</v>
      </c>
    </row>
    <row r="88" spans="2:17" ht="45" customHeight="1" x14ac:dyDescent="0.3">
      <c r="B88" s="44">
        <v>82</v>
      </c>
      <c r="C88" s="45">
        <v>45014</v>
      </c>
      <c r="D88" s="47"/>
      <c r="E88" s="46" t="s">
        <v>260</v>
      </c>
      <c r="F88" s="46"/>
      <c r="G88" s="53"/>
      <c r="H88" s="49">
        <f t="shared" si="1"/>
        <v>45014</v>
      </c>
      <c r="I88" s="48" t="s">
        <v>128</v>
      </c>
      <c r="J88" s="50" t="s">
        <v>129</v>
      </c>
      <c r="K88" s="48" t="s">
        <v>241</v>
      </c>
      <c r="L88" s="99" t="s">
        <v>27</v>
      </c>
      <c r="M88" s="98" t="s">
        <v>210</v>
      </c>
      <c r="N88" s="41">
        <v>200</v>
      </c>
      <c r="O88" s="41">
        <v>24000000</v>
      </c>
      <c r="P88" s="66" t="str">
        <f>VLOOKUP(L88,BDMTK!$B$4:$C$111,2,0)</f>
        <v>Giá vốn hàng bán</v>
      </c>
      <c r="Q88" s="66" t="str">
        <f>VLOOKUP(M88,BDMTK!$B$4:$C$111,2,0)</f>
        <v>Áo sơ mi nam</v>
      </c>
    </row>
    <row r="89" spans="2:17" ht="45" customHeight="1" x14ac:dyDescent="0.3">
      <c r="B89" s="44">
        <v>83</v>
      </c>
      <c r="C89" s="45">
        <v>45014</v>
      </c>
      <c r="D89" s="47"/>
      <c r="E89" s="46" t="s">
        <v>260</v>
      </c>
      <c r="F89" s="46"/>
      <c r="G89" s="53"/>
      <c r="H89" s="49">
        <f t="shared" si="1"/>
        <v>45014</v>
      </c>
      <c r="I89" s="48" t="s">
        <v>128</v>
      </c>
      <c r="J89" s="50" t="s">
        <v>129</v>
      </c>
      <c r="K89" s="48" t="s">
        <v>242</v>
      </c>
      <c r="L89" s="99" t="s">
        <v>27</v>
      </c>
      <c r="M89" s="98" t="s">
        <v>200</v>
      </c>
      <c r="N89" s="41">
        <v>200</v>
      </c>
      <c r="O89" s="41">
        <v>34000000</v>
      </c>
      <c r="P89" s="66" t="str">
        <f>VLOOKUP(L89,BDMTK!$B$4:$C$111,2,0)</f>
        <v>Giá vốn hàng bán</v>
      </c>
      <c r="Q89" s="66" t="str">
        <f>VLOOKUP(M89,BDMTK!$B$4:$C$111,2,0)</f>
        <v>Quần tây nam</v>
      </c>
    </row>
    <row r="90" spans="2:17" ht="45" customHeight="1" x14ac:dyDescent="0.3">
      <c r="B90" s="44">
        <v>84</v>
      </c>
      <c r="C90" s="45">
        <v>45014</v>
      </c>
      <c r="D90" s="46"/>
      <c r="E90" s="47"/>
      <c r="F90" s="46" t="s">
        <v>261</v>
      </c>
      <c r="G90" s="53" t="s">
        <v>262</v>
      </c>
      <c r="H90" s="49">
        <f t="shared" si="1"/>
        <v>45014</v>
      </c>
      <c r="I90" s="48" t="s">
        <v>128</v>
      </c>
      <c r="J90" s="50" t="s">
        <v>129</v>
      </c>
      <c r="K90" s="48" t="s">
        <v>245</v>
      </c>
      <c r="L90" s="98" t="s">
        <v>131</v>
      </c>
      <c r="M90" s="98" t="s">
        <v>4</v>
      </c>
      <c r="N90" s="41"/>
      <c r="O90" s="41">
        <f>200*220000+200*260000</f>
        <v>96000000</v>
      </c>
      <c r="P90" s="66" t="str">
        <f>VLOOKUP(L90,BDMTK!$B$4:$C$111,2,0)</f>
        <v>Phải thu ngắn hạn_DNTN Thương Mại Tú Tú</v>
      </c>
      <c r="Q90" s="66" t="str">
        <f>VLOOKUP(M90,BDMTK!$B$4:$C$111,2,0)</f>
        <v>Doanh thu bán các thành phẩm</v>
      </c>
    </row>
    <row r="91" spans="2:17" ht="45" customHeight="1" x14ac:dyDescent="0.3">
      <c r="B91" s="44">
        <v>85</v>
      </c>
      <c r="C91" s="45">
        <v>45014</v>
      </c>
      <c r="D91" s="46"/>
      <c r="E91" s="47"/>
      <c r="F91" s="46" t="s">
        <v>261</v>
      </c>
      <c r="G91" s="53" t="s">
        <v>262</v>
      </c>
      <c r="H91" s="49">
        <f t="shared" si="1"/>
        <v>45014</v>
      </c>
      <c r="I91" s="48" t="s">
        <v>128</v>
      </c>
      <c r="J91" s="50" t="s">
        <v>129</v>
      </c>
      <c r="K91" s="48" t="s">
        <v>263</v>
      </c>
      <c r="L91" s="100" t="s">
        <v>131</v>
      </c>
      <c r="M91" s="98" t="s">
        <v>248</v>
      </c>
      <c r="N91" s="41"/>
      <c r="O91" s="41">
        <v>8000000</v>
      </c>
      <c r="P91" s="66" t="str">
        <f>VLOOKUP(L91,BDMTK!$B$4:$C$111,2,0)</f>
        <v>Phải thu ngắn hạn_DNTN Thương Mại Tú Tú</v>
      </c>
      <c r="Q91" s="66" t="str">
        <f>VLOOKUP(M91,BDMTK!$B$4:$C$111,2,0)</f>
        <v>Thuế GTGT phải nộp</v>
      </c>
    </row>
    <row r="92" spans="2:17" ht="34.200000000000003" customHeight="1" x14ac:dyDescent="0.3">
      <c r="B92" s="121"/>
      <c r="C92" s="122">
        <v>45015</v>
      </c>
      <c r="D92" s="123"/>
      <c r="E92" s="124" t="s">
        <v>507</v>
      </c>
      <c r="F92" s="123"/>
      <c r="G92" s="125"/>
      <c r="H92" s="126">
        <f t="shared" si="1"/>
        <v>45015</v>
      </c>
      <c r="I92" s="127" t="s">
        <v>510</v>
      </c>
      <c r="J92" s="128" t="s">
        <v>299</v>
      </c>
      <c r="K92" s="128" t="s">
        <v>242</v>
      </c>
      <c r="L92" s="129" t="s">
        <v>27</v>
      </c>
      <c r="M92" s="129" t="s">
        <v>200</v>
      </c>
      <c r="N92" s="130">
        <v>70</v>
      </c>
      <c r="O92" s="130">
        <f>N92*170000</f>
        <v>11900000</v>
      </c>
      <c r="P92" s="66" t="str">
        <f>VLOOKUP(L92,BDMTK!$B$4:$C$111,2,0)</f>
        <v>Giá vốn hàng bán</v>
      </c>
      <c r="Q92" s="66" t="str">
        <f>VLOOKUP(M92,BDMTK!$B$4:$C$111,2,0)</f>
        <v>Quần tây nam</v>
      </c>
    </row>
    <row r="93" spans="2:17" ht="34.200000000000003" customHeight="1" x14ac:dyDescent="0.3">
      <c r="B93" s="121"/>
      <c r="C93" s="122">
        <v>45015</v>
      </c>
      <c r="D93" s="123"/>
      <c r="E93" s="124" t="s">
        <v>507</v>
      </c>
      <c r="F93" s="123"/>
      <c r="G93" s="125"/>
      <c r="H93" s="126">
        <f t="shared" si="1"/>
        <v>45015</v>
      </c>
      <c r="I93" s="127" t="s">
        <v>510</v>
      </c>
      <c r="J93" s="128" t="s">
        <v>299</v>
      </c>
      <c r="K93" s="128" t="s">
        <v>245</v>
      </c>
      <c r="L93" s="129" t="s">
        <v>17</v>
      </c>
      <c r="M93" s="129" t="s">
        <v>4</v>
      </c>
      <c r="N93" s="130">
        <v>70</v>
      </c>
      <c r="O93" s="130">
        <f>N93*250000</f>
        <v>17500000</v>
      </c>
      <c r="P93" s="66" t="str">
        <f>VLOOKUP(L93,BDMTK!$B$4:$C$111,2,0)</f>
        <v>Tiền Việt Nam</v>
      </c>
      <c r="Q93" s="66" t="str">
        <f>VLOOKUP(M93,BDMTK!$B$4:$C$111,2,0)</f>
        <v>Doanh thu bán các thành phẩm</v>
      </c>
    </row>
    <row r="94" spans="2:17" ht="34.200000000000003" customHeight="1" x14ac:dyDescent="0.3">
      <c r="B94" s="121"/>
      <c r="C94" s="122">
        <v>45015</v>
      </c>
      <c r="D94" s="123" t="s">
        <v>508</v>
      </c>
      <c r="E94" s="124"/>
      <c r="F94" s="123"/>
      <c r="G94" s="125" t="s">
        <v>509</v>
      </c>
      <c r="H94" s="126">
        <f t="shared" si="1"/>
        <v>45015</v>
      </c>
      <c r="I94" s="127" t="s">
        <v>510</v>
      </c>
      <c r="J94" s="128" t="s">
        <v>299</v>
      </c>
      <c r="K94" s="128" t="s">
        <v>552</v>
      </c>
      <c r="L94" s="129" t="s">
        <v>17</v>
      </c>
      <c r="M94" s="129" t="s">
        <v>248</v>
      </c>
      <c r="N94" s="130"/>
      <c r="O94" s="130">
        <v>1750000</v>
      </c>
      <c r="P94" s="66" t="str">
        <f>VLOOKUP(L94,BDMTK!$B$4:$C$111,2,0)</f>
        <v>Tiền Việt Nam</v>
      </c>
      <c r="Q94" s="66" t="str">
        <f>VLOOKUP(M94,BDMTK!$B$4:$C$111,2,0)</f>
        <v>Thuế GTGT phải nộp</v>
      </c>
    </row>
    <row r="95" spans="2:17" ht="18" customHeight="1" x14ac:dyDescent="0.25">
      <c r="B95" s="44">
        <v>86</v>
      </c>
      <c r="C95" s="45">
        <v>45016</v>
      </c>
      <c r="D95" s="46"/>
      <c r="E95" s="46"/>
      <c r="F95" s="46" t="s">
        <v>264</v>
      </c>
      <c r="G95" s="53"/>
      <c r="H95" s="49">
        <f t="shared" si="1"/>
        <v>45016</v>
      </c>
      <c r="I95" s="48"/>
      <c r="J95" s="48"/>
      <c r="K95" s="96" t="s">
        <v>265</v>
      </c>
      <c r="L95" s="100" t="s">
        <v>266</v>
      </c>
      <c r="M95" s="100" t="s">
        <v>163</v>
      </c>
      <c r="N95" s="41"/>
      <c r="O95" s="41">
        <v>583333.33333333337</v>
      </c>
      <c r="P95" s="66" t="str">
        <f>VLOOKUP(L95,BDMTK!$B$4:$C$111,2,0)</f>
        <v>Chi phí dụng cụ sản xuất quản lý PX</v>
      </c>
      <c r="Q95" s="66" t="str">
        <f>VLOOKUP(M95,BDMTK!$B$4:$C$111,2,0)</f>
        <v>Chi phí trả trước_Máy tính</v>
      </c>
    </row>
    <row r="96" spans="2:17" ht="18" customHeight="1" x14ac:dyDescent="0.25">
      <c r="B96" s="44">
        <v>87</v>
      </c>
      <c r="C96" s="45">
        <v>45016</v>
      </c>
      <c r="D96" s="46"/>
      <c r="E96" s="47"/>
      <c r="F96" s="46" t="s">
        <v>264</v>
      </c>
      <c r="G96" s="53"/>
      <c r="H96" s="49">
        <f t="shared" si="1"/>
        <v>45016</v>
      </c>
      <c r="I96" s="48"/>
      <c r="J96" s="48"/>
      <c r="K96" s="96" t="s">
        <v>267</v>
      </c>
      <c r="L96" s="100" t="s">
        <v>61</v>
      </c>
      <c r="M96" s="100" t="s">
        <v>163</v>
      </c>
      <c r="N96" s="41"/>
      <c r="O96" s="41">
        <v>1750000</v>
      </c>
      <c r="P96" s="66" t="str">
        <f>VLOOKUP(L96,BDMTK!$B$4:$C$111,2,0)</f>
        <v>Chi phí đồ dùng</v>
      </c>
      <c r="Q96" s="66" t="str">
        <f>VLOOKUP(M96,BDMTK!$B$4:$C$111,2,0)</f>
        <v>Chi phí trả trước_Máy tính</v>
      </c>
    </row>
    <row r="97" spans="1:17" ht="18" customHeight="1" x14ac:dyDescent="0.25">
      <c r="B97" s="44">
        <v>88</v>
      </c>
      <c r="C97" s="45">
        <v>45016</v>
      </c>
      <c r="D97" s="47"/>
      <c r="E97" s="47"/>
      <c r="F97" s="46" t="s">
        <v>264</v>
      </c>
      <c r="G97" s="53"/>
      <c r="H97" s="49">
        <f t="shared" si="1"/>
        <v>45016</v>
      </c>
      <c r="I97" s="48"/>
      <c r="J97" s="48"/>
      <c r="K97" s="96" t="s">
        <v>268</v>
      </c>
      <c r="L97" s="100" t="s">
        <v>30</v>
      </c>
      <c r="M97" s="100" t="s">
        <v>163</v>
      </c>
      <c r="N97" s="41"/>
      <c r="O97" s="41">
        <v>2041666.6666666667</v>
      </c>
      <c r="P97" s="66" t="str">
        <f>VLOOKUP(L97,BDMTK!$B$4:$C$111,2,0)</f>
        <v>Chi phí đồ dùng văn phòng</v>
      </c>
      <c r="Q97" s="66" t="str">
        <f>VLOOKUP(M97,BDMTK!$B$4:$C$111,2,0)</f>
        <v>Chi phí trả trước_Máy tính</v>
      </c>
    </row>
    <row r="98" spans="1:17" ht="18" customHeight="1" x14ac:dyDescent="0.25">
      <c r="B98" s="44">
        <v>89</v>
      </c>
      <c r="C98" s="45">
        <v>45016</v>
      </c>
      <c r="D98" s="47"/>
      <c r="E98" s="46"/>
      <c r="F98" s="46" t="s">
        <v>269</v>
      </c>
      <c r="G98" s="53"/>
      <c r="H98" s="49">
        <f t="shared" si="1"/>
        <v>45016</v>
      </c>
      <c r="I98" s="48"/>
      <c r="J98" s="48"/>
      <c r="K98" s="96" t="s">
        <v>270</v>
      </c>
      <c r="L98" s="100" t="s">
        <v>271</v>
      </c>
      <c r="M98" s="100" t="s">
        <v>31</v>
      </c>
      <c r="N98" s="41"/>
      <c r="O98" s="41">
        <v>1250000</v>
      </c>
      <c r="P98" s="66" t="str">
        <f>VLOOKUP(L98,BDMTK!$B$4:$C$111,2,0)</f>
        <v>Chi phí khấu hao TSCĐ Phân xưởng</v>
      </c>
      <c r="Q98" s="66" t="str">
        <f>VLOOKUP(M98,BDMTK!$B$4:$C$111,2,0)</f>
        <v>Hao mòn TSCĐ hữu hình</v>
      </c>
    </row>
    <row r="99" spans="1:17" ht="18" customHeight="1" x14ac:dyDescent="0.25">
      <c r="B99" s="44">
        <v>90</v>
      </c>
      <c r="C99" s="45">
        <v>45016</v>
      </c>
      <c r="D99" s="47"/>
      <c r="E99" s="47"/>
      <c r="F99" s="46" t="s">
        <v>269</v>
      </c>
      <c r="G99" s="53"/>
      <c r="H99" s="49">
        <f t="shared" si="1"/>
        <v>45016</v>
      </c>
      <c r="I99" s="48"/>
      <c r="J99" s="48"/>
      <c r="K99" s="96" t="s">
        <v>272</v>
      </c>
      <c r="L99" s="100" t="s">
        <v>271</v>
      </c>
      <c r="M99" s="100" t="s">
        <v>31</v>
      </c>
      <c r="N99" s="41"/>
      <c r="O99" s="41">
        <v>11250000</v>
      </c>
      <c r="P99" s="66" t="str">
        <f>VLOOKUP(L99,BDMTK!$B$4:$C$111,2,0)</f>
        <v>Chi phí khấu hao TSCĐ Phân xưởng</v>
      </c>
      <c r="Q99" s="66" t="str">
        <f>VLOOKUP(M99,BDMTK!$B$4:$C$111,2,0)</f>
        <v>Hao mòn TSCĐ hữu hình</v>
      </c>
    </row>
    <row r="100" spans="1:17" ht="18" customHeight="1" x14ac:dyDescent="0.25">
      <c r="B100" s="44">
        <v>91</v>
      </c>
      <c r="C100" s="45">
        <v>45016</v>
      </c>
      <c r="D100" s="47"/>
      <c r="E100" s="47"/>
      <c r="F100" s="46" t="s">
        <v>269</v>
      </c>
      <c r="G100" s="53"/>
      <c r="H100" s="49">
        <f t="shared" si="1"/>
        <v>45016</v>
      </c>
      <c r="I100" s="48"/>
      <c r="J100" s="48"/>
      <c r="K100" s="96" t="s">
        <v>273</v>
      </c>
      <c r="L100" s="100" t="s">
        <v>37</v>
      </c>
      <c r="M100" s="100" t="s">
        <v>31</v>
      </c>
      <c r="N100" s="41"/>
      <c r="O100" s="41">
        <v>1200000</v>
      </c>
      <c r="P100" s="66" t="str">
        <f>VLOOKUP(L100,BDMTK!$B$4:$C$111,2,0)</f>
        <v>Chi phí khấu hao TSCĐ</v>
      </c>
      <c r="Q100" s="66" t="str">
        <f>VLOOKUP(M100,BDMTK!$B$4:$C$111,2,0)</f>
        <v>Hao mòn TSCĐ hữu hình</v>
      </c>
    </row>
    <row r="101" spans="1:17" ht="18" customHeight="1" x14ac:dyDescent="0.25">
      <c r="B101" s="44">
        <v>92</v>
      </c>
      <c r="C101" s="45">
        <v>45016</v>
      </c>
      <c r="D101" s="47"/>
      <c r="E101" s="46"/>
      <c r="F101" s="46" t="s">
        <v>269</v>
      </c>
      <c r="G101" s="53"/>
      <c r="H101" s="49">
        <f t="shared" si="1"/>
        <v>45016</v>
      </c>
      <c r="I101" s="48"/>
      <c r="J101" s="48"/>
      <c r="K101" s="96" t="s">
        <v>274</v>
      </c>
      <c r="L101" s="100" t="s">
        <v>38</v>
      </c>
      <c r="M101" s="100" t="s">
        <v>31</v>
      </c>
      <c r="N101" s="41"/>
      <c r="O101" s="41">
        <v>1200000</v>
      </c>
      <c r="P101" s="66" t="str">
        <f>VLOOKUP(L101,BDMTK!$B$4:$C$111,2,0)</f>
        <v>Chi phí khấu hao TSCĐ</v>
      </c>
      <c r="Q101" s="66" t="str">
        <f>VLOOKUP(M101,BDMTK!$B$4:$C$111,2,0)</f>
        <v>Hao mòn TSCĐ hữu hình</v>
      </c>
    </row>
    <row r="102" spans="1:17" s="97" customFormat="1" ht="18" customHeight="1" x14ac:dyDescent="0.25">
      <c r="A102" s="32"/>
      <c r="B102" s="44">
        <v>93</v>
      </c>
      <c r="C102" s="45">
        <v>45016</v>
      </c>
      <c r="D102" s="47"/>
      <c r="E102" s="47"/>
      <c r="F102" s="46" t="s">
        <v>275</v>
      </c>
      <c r="G102" s="53"/>
      <c r="H102" s="49">
        <f t="shared" si="1"/>
        <v>45016</v>
      </c>
      <c r="I102" s="48"/>
      <c r="J102" s="48"/>
      <c r="K102" s="96" t="s">
        <v>276</v>
      </c>
      <c r="L102" s="100" t="s">
        <v>211</v>
      </c>
      <c r="M102" s="100" t="s">
        <v>204</v>
      </c>
      <c r="N102" s="41"/>
      <c r="O102" s="131">
        <f>SUMIF($L$7:$L$128,M102,$O$7:$O$128)</f>
        <v>214600000</v>
      </c>
      <c r="P102" s="66" t="str">
        <f>VLOOKUP(L102,BDMTK!$B$4:$C$111,2,0)</f>
        <v>Chi phí sản xuất_PX1</v>
      </c>
      <c r="Q102" s="66" t="str">
        <f>VLOOKUP(M102,BDMTK!$B$4:$C$111,2,0)</f>
        <v>Chi phí nguyên liệu, vật liệu_Phân xưởng 1</v>
      </c>
    </row>
    <row r="103" spans="1:17" s="42" customFormat="1" ht="18" customHeight="1" x14ac:dyDescent="0.25">
      <c r="A103" s="94"/>
      <c r="B103" s="58">
        <v>94</v>
      </c>
      <c r="C103" s="45">
        <v>45016</v>
      </c>
      <c r="D103" s="59"/>
      <c r="E103" s="59"/>
      <c r="F103" s="60" t="s">
        <v>275</v>
      </c>
      <c r="G103" s="61"/>
      <c r="H103" s="62">
        <f t="shared" si="1"/>
        <v>45016</v>
      </c>
      <c r="I103" s="63"/>
      <c r="J103" s="63"/>
      <c r="K103" s="64" t="s">
        <v>277</v>
      </c>
      <c r="L103" s="100" t="s">
        <v>211</v>
      </c>
      <c r="M103" s="100" t="s">
        <v>227</v>
      </c>
      <c r="N103" s="43"/>
      <c r="O103" s="131">
        <f>SUMIF($L$7:$L$128,M103,$O$7:$O$128)</f>
        <v>216742500</v>
      </c>
      <c r="P103" s="66" t="str">
        <f>VLOOKUP(L103,BDMTK!$B$4:$C$111,2,0)</f>
        <v>Chi phí sản xuất_PX1</v>
      </c>
      <c r="Q103" s="66" t="str">
        <f>VLOOKUP(M103,BDMTK!$B$4:$C$111,2,0)</f>
        <v>Chi phí nhân công trực tiếp_PX1</v>
      </c>
    </row>
    <row r="104" spans="1:17" s="42" customFormat="1" ht="18" customHeight="1" x14ac:dyDescent="0.25">
      <c r="A104" s="94"/>
      <c r="B104" s="58">
        <v>95</v>
      </c>
      <c r="C104" s="45">
        <v>45016</v>
      </c>
      <c r="D104" s="59"/>
      <c r="E104" s="60"/>
      <c r="F104" s="60" t="s">
        <v>275</v>
      </c>
      <c r="G104" s="61"/>
      <c r="H104" s="62">
        <f t="shared" si="1"/>
        <v>45016</v>
      </c>
      <c r="I104" s="63"/>
      <c r="J104" s="63"/>
      <c r="K104" s="64" t="s">
        <v>278</v>
      </c>
      <c r="L104" s="100" t="s">
        <v>201</v>
      </c>
      <c r="M104" s="100" t="s">
        <v>188</v>
      </c>
      <c r="N104" s="43"/>
      <c r="O104" s="131">
        <f>SUMIF($L$7:$L$128,M104,$O$7:$O$128)</f>
        <v>589060000</v>
      </c>
      <c r="P104" s="66" t="str">
        <f>VLOOKUP(L104,BDMTK!$B$4:$C$111,2,0)</f>
        <v>Chi phí sản xuất_PX2</v>
      </c>
      <c r="Q104" s="66" t="str">
        <f>VLOOKUP(M104,BDMTK!$B$4:$C$111,2,0)</f>
        <v>Chi phí nguyên liệu, vật liệu_Phân xưởng 2</v>
      </c>
    </row>
    <row r="105" spans="1:17" s="42" customFormat="1" ht="18" customHeight="1" x14ac:dyDescent="0.25">
      <c r="A105" s="94"/>
      <c r="B105" s="58">
        <v>96</v>
      </c>
      <c r="C105" s="45">
        <v>45016</v>
      </c>
      <c r="D105" s="59"/>
      <c r="E105" s="59"/>
      <c r="F105" s="60" t="s">
        <v>275</v>
      </c>
      <c r="G105" s="61"/>
      <c r="H105" s="62">
        <f t="shared" si="1"/>
        <v>45016</v>
      </c>
      <c r="I105" s="63"/>
      <c r="J105" s="63"/>
      <c r="K105" s="64" t="s">
        <v>279</v>
      </c>
      <c r="L105" s="100" t="s">
        <v>201</v>
      </c>
      <c r="M105" s="100" t="s">
        <v>229</v>
      </c>
      <c r="N105" s="43"/>
      <c r="O105" s="131">
        <f>SUMIF($L$7:$L$128,M105,$O$7:$O$128)</f>
        <v>271700000</v>
      </c>
      <c r="P105" s="66" t="str">
        <f>VLOOKUP(L105,BDMTK!$B$4:$C$111,2,0)</f>
        <v>Chi phí sản xuất_PX2</v>
      </c>
      <c r="Q105" s="66" t="str">
        <f>VLOOKUP(M105,BDMTK!$B$4:$C$111,2,0)</f>
        <v>Chi phí nhân công trực tiếp_PX2</v>
      </c>
    </row>
    <row r="106" spans="1:17" s="42" customFormat="1" ht="18" customHeight="1" x14ac:dyDescent="0.25">
      <c r="A106" s="94"/>
      <c r="B106" s="58">
        <v>97</v>
      </c>
      <c r="C106" s="45">
        <v>45016</v>
      </c>
      <c r="D106" s="59"/>
      <c r="E106" s="59"/>
      <c r="F106" s="60" t="s">
        <v>275</v>
      </c>
      <c r="G106" s="61"/>
      <c r="H106" s="62">
        <f t="shared" si="1"/>
        <v>45016</v>
      </c>
      <c r="I106" s="63"/>
      <c r="J106" s="63"/>
      <c r="K106" s="64" t="s">
        <v>280</v>
      </c>
      <c r="L106" s="100" t="s">
        <v>211</v>
      </c>
      <c r="M106" s="100" t="s">
        <v>231</v>
      </c>
      <c r="N106" s="43"/>
      <c r="O106" s="131">
        <f>(SUMIF($L$7:$L$128,M106,$O$7:$O$128)/11000)*5000</f>
        <v>8560795.4545454551</v>
      </c>
      <c r="P106" s="66" t="str">
        <f>VLOOKUP(L106,BDMTK!$B$4:$C$111,2,0)</f>
        <v>Chi phí sản xuất_PX1</v>
      </c>
      <c r="Q106" s="66" t="str">
        <f>VLOOKUP(M106,BDMTK!$B$4:$C$111,2,0)</f>
        <v>Chi phí nhân viên quản lý PX</v>
      </c>
    </row>
    <row r="107" spans="1:17" s="42" customFormat="1" ht="18" customHeight="1" x14ac:dyDescent="0.25">
      <c r="A107" s="94"/>
      <c r="B107" s="58">
        <v>98</v>
      </c>
      <c r="C107" s="45">
        <v>45016</v>
      </c>
      <c r="D107" s="59"/>
      <c r="E107" s="60"/>
      <c r="F107" s="60" t="s">
        <v>275</v>
      </c>
      <c r="G107" s="61"/>
      <c r="H107" s="62">
        <f t="shared" si="1"/>
        <v>45016</v>
      </c>
      <c r="I107" s="63"/>
      <c r="J107" s="63"/>
      <c r="K107" s="64" t="s">
        <v>280</v>
      </c>
      <c r="L107" s="100" t="s">
        <v>211</v>
      </c>
      <c r="M107" s="100" t="s">
        <v>266</v>
      </c>
      <c r="N107" s="43"/>
      <c r="O107" s="131">
        <f>(SUMIF($L$7:$L$128,M107,$O$7:$O$128)/11000)*5000</f>
        <v>265151.51515151514</v>
      </c>
      <c r="P107" s="66" t="str">
        <f>VLOOKUP(L107,BDMTK!$B$4:$C$111,2,0)</f>
        <v>Chi phí sản xuất_PX1</v>
      </c>
      <c r="Q107" s="66" t="str">
        <f>VLOOKUP(M107,BDMTK!$B$4:$C$111,2,0)</f>
        <v>Chi phí dụng cụ sản xuất quản lý PX</v>
      </c>
    </row>
    <row r="108" spans="1:17" s="42" customFormat="1" ht="18" customHeight="1" x14ac:dyDescent="0.25">
      <c r="A108" s="94"/>
      <c r="B108" s="58">
        <v>99</v>
      </c>
      <c r="C108" s="45">
        <v>45016</v>
      </c>
      <c r="D108" s="59"/>
      <c r="E108" s="59"/>
      <c r="F108" s="60" t="s">
        <v>275</v>
      </c>
      <c r="G108" s="61"/>
      <c r="H108" s="62">
        <f t="shared" si="1"/>
        <v>45016</v>
      </c>
      <c r="I108" s="63"/>
      <c r="J108" s="63"/>
      <c r="K108" s="64" t="s">
        <v>280</v>
      </c>
      <c r="L108" s="100" t="s">
        <v>211</v>
      </c>
      <c r="M108" s="100" t="s">
        <v>271</v>
      </c>
      <c r="N108" s="43"/>
      <c r="O108" s="131">
        <f>(SUMIF($L$7:$L$128,M108,$O$7:$O$128)/11000)*5000</f>
        <v>5681818.1818181816</v>
      </c>
      <c r="P108" s="66" t="str">
        <f>VLOOKUP(L108,BDMTK!$B$4:$C$111,2,0)</f>
        <v>Chi phí sản xuất_PX1</v>
      </c>
      <c r="Q108" s="66" t="str">
        <f>VLOOKUP(M108,BDMTK!$B$4:$C$111,2,0)</f>
        <v>Chi phí khấu hao TSCĐ Phân xưởng</v>
      </c>
    </row>
    <row r="109" spans="1:17" s="42" customFormat="1" ht="18" customHeight="1" x14ac:dyDescent="0.25">
      <c r="A109" s="94"/>
      <c r="B109" s="58">
        <v>100</v>
      </c>
      <c r="C109" s="45">
        <v>45016</v>
      </c>
      <c r="D109" s="59"/>
      <c r="E109" s="59"/>
      <c r="F109" s="60" t="s">
        <v>275</v>
      </c>
      <c r="G109" s="61"/>
      <c r="H109" s="62">
        <f t="shared" si="1"/>
        <v>45016</v>
      </c>
      <c r="I109" s="63"/>
      <c r="J109" s="63"/>
      <c r="K109" s="64" t="s">
        <v>280</v>
      </c>
      <c r="L109" s="100" t="s">
        <v>211</v>
      </c>
      <c r="M109" s="100" t="s">
        <v>113</v>
      </c>
      <c r="N109" s="43"/>
      <c r="O109" s="131">
        <f>(SUMIF($L$7:$L$128,M109,$O$7:$O$128)/11000)*5000</f>
        <v>31539509.09090909</v>
      </c>
      <c r="P109" s="66" t="str">
        <f>VLOOKUP(L109,BDMTK!$B$4:$C$111,2,0)</f>
        <v>Chi phí sản xuất_PX1</v>
      </c>
      <c r="Q109" s="66" t="str">
        <f>VLOOKUP(M109,BDMTK!$B$4:$C$111,2,0)</f>
        <v>Chi phí dịch vụ mua ngoài Phân xưởng</v>
      </c>
    </row>
    <row r="110" spans="1:17" s="42" customFormat="1" ht="18" customHeight="1" x14ac:dyDescent="0.25">
      <c r="A110" s="94"/>
      <c r="B110" s="58">
        <v>101</v>
      </c>
      <c r="C110" s="45">
        <v>45016</v>
      </c>
      <c r="D110" s="59"/>
      <c r="E110" s="60"/>
      <c r="F110" s="60" t="s">
        <v>275</v>
      </c>
      <c r="G110" s="61"/>
      <c r="H110" s="62">
        <f t="shared" si="1"/>
        <v>45016</v>
      </c>
      <c r="I110" s="63"/>
      <c r="J110" s="63"/>
      <c r="K110" s="64" t="s">
        <v>281</v>
      </c>
      <c r="L110" s="100" t="s">
        <v>201</v>
      </c>
      <c r="M110" s="100" t="s">
        <v>231</v>
      </c>
      <c r="N110" s="43"/>
      <c r="O110" s="131">
        <f>(SUMIF($L$7:$L$128,M110,$O$7:$O$128)/11000)*6000</f>
        <v>10272954.545454547</v>
      </c>
      <c r="P110" s="66" t="str">
        <f>VLOOKUP(L110,BDMTK!$B$4:$C$111,2,0)</f>
        <v>Chi phí sản xuất_PX2</v>
      </c>
      <c r="Q110" s="66" t="str">
        <f>VLOOKUP(M110,BDMTK!$B$4:$C$111,2,0)</f>
        <v>Chi phí nhân viên quản lý PX</v>
      </c>
    </row>
    <row r="111" spans="1:17" s="42" customFormat="1" ht="18" customHeight="1" x14ac:dyDescent="0.25">
      <c r="A111" s="94"/>
      <c r="B111" s="58">
        <v>102</v>
      </c>
      <c r="C111" s="45">
        <v>45016</v>
      </c>
      <c r="D111" s="60"/>
      <c r="E111" s="59"/>
      <c r="F111" s="60" t="s">
        <v>275</v>
      </c>
      <c r="G111" s="61"/>
      <c r="H111" s="62">
        <f t="shared" si="1"/>
        <v>45016</v>
      </c>
      <c r="I111" s="63"/>
      <c r="J111" s="63"/>
      <c r="K111" s="64" t="s">
        <v>281</v>
      </c>
      <c r="L111" s="100" t="s">
        <v>201</v>
      </c>
      <c r="M111" s="100" t="s">
        <v>266</v>
      </c>
      <c r="N111" s="43"/>
      <c r="O111" s="131">
        <f>(SUMIF($L$7:$L$128,M111,$O$7:$O$128)/11000)*6000</f>
        <v>318181.81818181818</v>
      </c>
      <c r="P111" s="66" t="str">
        <f>VLOOKUP(L111,BDMTK!$B$4:$C$111,2,0)</f>
        <v>Chi phí sản xuất_PX2</v>
      </c>
      <c r="Q111" s="66" t="str">
        <f>VLOOKUP(M111,BDMTK!$B$4:$C$111,2,0)</f>
        <v>Chi phí dụng cụ sản xuất quản lý PX</v>
      </c>
    </row>
    <row r="112" spans="1:17" s="42" customFormat="1" ht="18" customHeight="1" x14ac:dyDescent="0.25">
      <c r="A112" s="94"/>
      <c r="B112" s="58">
        <v>103</v>
      </c>
      <c r="C112" s="45">
        <v>45016</v>
      </c>
      <c r="D112" s="60"/>
      <c r="E112" s="60"/>
      <c r="F112" s="60" t="s">
        <v>275</v>
      </c>
      <c r="G112" s="61"/>
      <c r="H112" s="62">
        <f t="shared" si="1"/>
        <v>45016</v>
      </c>
      <c r="I112" s="63"/>
      <c r="J112" s="63"/>
      <c r="K112" s="64" t="s">
        <v>281</v>
      </c>
      <c r="L112" s="100" t="s">
        <v>201</v>
      </c>
      <c r="M112" s="100" t="s">
        <v>271</v>
      </c>
      <c r="N112" s="43"/>
      <c r="O112" s="131">
        <f>(SUMIF($L$7:$L$128,M112,$O$7:$O$128)/11000)*6000</f>
        <v>6818181.8181818174</v>
      </c>
      <c r="P112" s="66" t="str">
        <f>VLOOKUP(L112,BDMTK!$B$4:$C$111,2,0)</f>
        <v>Chi phí sản xuất_PX2</v>
      </c>
      <c r="Q112" s="66" t="str">
        <f>VLOOKUP(M112,BDMTK!$B$4:$C$111,2,0)</f>
        <v>Chi phí khấu hao TSCĐ Phân xưởng</v>
      </c>
    </row>
    <row r="113" spans="1:17" s="42" customFormat="1" ht="18" customHeight="1" x14ac:dyDescent="0.25">
      <c r="A113" s="94"/>
      <c r="B113" s="58">
        <v>104</v>
      </c>
      <c r="C113" s="45">
        <v>45016</v>
      </c>
      <c r="D113" s="59"/>
      <c r="E113" s="59"/>
      <c r="F113" s="60" t="s">
        <v>275</v>
      </c>
      <c r="G113" s="61"/>
      <c r="H113" s="62">
        <f t="shared" si="1"/>
        <v>45016</v>
      </c>
      <c r="I113" s="65"/>
      <c r="J113" s="63"/>
      <c r="K113" s="64" t="s">
        <v>281</v>
      </c>
      <c r="L113" s="100" t="s">
        <v>201</v>
      </c>
      <c r="M113" s="100" t="s">
        <v>113</v>
      </c>
      <c r="N113" s="43"/>
      <c r="O113" s="131">
        <f>(SUMIF($L$7:$L$128,M113,$O$7:$O$128)/11000)*6000</f>
        <v>37847410.909090906</v>
      </c>
      <c r="P113" s="66" t="str">
        <f>VLOOKUP(L113,BDMTK!$B$4:$C$111,2,0)</f>
        <v>Chi phí sản xuất_PX2</v>
      </c>
      <c r="Q113" s="66" t="str">
        <f>VLOOKUP(M113,BDMTK!$B$4:$C$111,2,0)</f>
        <v>Chi phí dịch vụ mua ngoài Phân xưởng</v>
      </c>
    </row>
    <row r="114" spans="1:17" s="94" customFormat="1" ht="18" customHeight="1" x14ac:dyDescent="0.25">
      <c r="B114" s="58">
        <v>105</v>
      </c>
      <c r="C114" s="92">
        <v>45016</v>
      </c>
      <c r="D114" s="59"/>
      <c r="E114" s="59"/>
      <c r="F114" s="60" t="s">
        <v>282</v>
      </c>
      <c r="G114" s="61"/>
      <c r="H114" s="62">
        <f t="shared" si="1"/>
        <v>45016</v>
      </c>
      <c r="I114" s="65"/>
      <c r="J114" s="63"/>
      <c r="K114" s="64" t="s">
        <v>283</v>
      </c>
      <c r="L114" s="100" t="s">
        <v>4</v>
      </c>
      <c r="M114" s="100" t="s">
        <v>39</v>
      </c>
      <c r="N114" s="43"/>
      <c r="O114" s="67">
        <f>SUMIF($M$7:$M$128,L114,$O$7:$O$128)-0</f>
        <v>629100000</v>
      </c>
      <c r="P114" s="93" t="str">
        <f>VLOOKUP(L114,BDMTK!$B$4:$C$111,2,0)</f>
        <v>Doanh thu bán các thành phẩm</v>
      </c>
      <c r="Q114" s="93" t="str">
        <f>VLOOKUP(M114,BDMTK!$B$4:$C$111,2,0)</f>
        <v>Xác định kết quả kinh doanh</v>
      </c>
    </row>
    <row r="115" spans="1:17" s="94" customFormat="1" ht="18" customHeight="1" x14ac:dyDescent="0.25">
      <c r="B115" s="58">
        <v>106</v>
      </c>
      <c r="C115" s="92">
        <v>45016</v>
      </c>
      <c r="D115" s="60"/>
      <c r="E115" s="59"/>
      <c r="F115" s="60" t="s">
        <v>282</v>
      </c>
      <c r="G115" s="63"/>
      <c r="H115" s="62">
        <f t="shared" si="1"/>
        <v>45016</v>
      </c>
      <c r="I115" s="63"/>
      <c r="J115" s="63"/>
      <c r="K115" s="64" t="s">
        <v>40</v>
      </c>
      <c r="L115" s="100" t="s">
        <v>39</v>
      </c>
      <c r="M115" s="100" t="s">
        <v>27</v>
      </c>
      <c r="N115" s="43"/>
      <c r="O115" s="131">
        <f t="shared" ref="O115:O125" si="2">SUMIF($L$7:$L$128,M115,$O$7:$O$128)</f>
        <v>383700000</v>
      </c>
      <c r="P115" s="93" t="str">
        <f>VLOOKUP(L115,BDMTK!$B$4:$C$111,2,0)</f>
        <v>Xác định kết quả kinh doanh</v>
      </c>
      <c r="Q115" s="93" t="str">
        <f>VLOOKUP(M115,BDMTK!$B$4:$C$111,2,0)</f>
        <v>Giá vốn hàng bán</v>
      </c>
    </row>
    <row r="116" spans="1:17" s="94" customFormat="1" ht="18" customHeight="1" x14ac:dyDescent="0.25">
      <c r="B116" s="58">
        <v>107</v>
      </c>
      <c r="C116" s="92">
        <v>45016</v>
      </c>
      <c r="D116" s="60"/>
      <c r="E116" s="59"/>
      <c r="F116" s="60" t="s">
        <v>282</v>
      </c>
      <c r="G116" s="63"/>
      <c r="H116" s="62">
        <f t="shared" si="1"/>
        <v>45016</v>
      </c>
      <c r="I116" s="65"/>
      <c r="J116" s="63"/>
      <c r="K116" s="64" t="s">
        <v>41</v>
      </c>
      <c r="L116" s="100" t="s">
        <v>39</v>
      </c>
      <c r="M116" s="100" t="s">
        <v>35</v>
      </c>
      <c r="N116" s="43"/>
      <c r="O116" s="131">
        <f t="shared" si="2"/>
        <v>52858000</v>
      </c>
      <c r="P116" s="93" t="str">
        <f>VLOOKUP(L116,BDMTK!$B$4:$C$111,2,0)</f>
        <v>Xác định kết quả kinh doanh</v>
      </c>
      <c r="Q116" s="93" t="str">
        <f>VLOOKUP(M116,BDMTK!$B$4:$C$111,2,0)</f>
        <v>Chi phí nhân viên</v>
      </c>
    </row>
    <row r="117" spans="1:17" s="94" customFormat="1" ht="18" customHeight="1" x14ac:dyDescent="0.25">
      <c r="B117" s="58">
        <v>108</v>
      </c>
      <c r="C117" s="92">
        <v>45016</v>
      </c>
      <c r="D117" s="59"/>
      <c r="E117" s="60"/>
      <c r="F117" s="60" t="s">
        <v>282</v>
      </c>
      <c r="G117" s="61"/>
      <c r="H117" s="62">
        <f t="shared" si="1"/>
        <v>45016</v>
      </c>
      <c r="I117" s="63"/>
      <c r="J117" s="63"/>
      <c r="K117" s="64" t="s">
        <v>41</v>
      </c>
      <c r="L117" s="100" t="s">
        <v>39</v>
      </c>
      <c r="M117" s="100" t="s">
        <v>28</v>
      </c>
      <c r="N117" s="43"/>
      <c r="O117" s="131">
        <f t="shared" si="2"/>
        <v>2250000</v>
      </c>
      <c r="P117" s="93" t="str">
        <f>VLOOKUP(L117,BDMTK!$B$4:$C$111,2,0)</f>
        <v>Xác định kết quả kinh doanh</v>
      </c>
      <c r="Q117" s="93" t="str">
        <f>VLOOKUP(M117,BDMTK!$B$4:$C$111,2,0)</f>
        <v>Chi phí vật liệu</v>
      </c>
    </row>
    <row r="118" spans="1:17" s="94" customFormat="1" ht="18" customHeight="1" x14ac:dyDescent="0.25">
      <c r="B118" s="58">
        <v>109</v>
      </c>
      <c r="C118" s="92">
        <v>45016</v>
      </c>
      <c r="D118" s="59"/>
      <c r="E118" s="60"/>
      <c r="F118" s="60" t="s">
        <v>282</v>
      </c>
      <c r="G118" s="61"/>
      <c r="H118" s="62">
        <f t="shared" si="1"/>
        <v>45016</v>
      </c>
      <c r="I118" s="63"/>
      <c r="J118" s="63"/>
      <c r="K118" s="64" t="s">
        <v>41</v>
      </c>
      <c r="L118" s="100" t="s">
        <v>39</v>
      </c>
      <c r="M118" s="100" t="s">
        <v>61</v>
      </c>
      <c r="N118" s="43"/>
      <c r="O118" s="131">
        <f t="shared" si="2"/>
        <v>1750000</v>
      </c>
      <c r="P118" s="93" t="str">
        <f>VLOOKUP(L118,BDMTK!$B$4:$C$111,2,0)</f>
        <v>Xác định kết quả kinh doanh</v>
      </c>
      <c r="Q118" s="93" t="str">
        <f>VLOOKUP(M118,BDMTK!$B$4:$C$111,2,0)</f>
        <v>Chi phí đồ dùng</v>
      </c>
    </row>
    <row r="119" spans="1:17" s="94" customFormat="1" ht="18" customHeight="1" x14ac:dyDescent="0.25">
      <c r="B119" s="58">
        <v>110</v>
      </c>
      <c r="C119" s="92">
        <v>45016</v>
      </c>
      <c r="D119" s="59"/>
      <c r="E119" s="60"/>
      <c r="F119" s="60" t="s">
        <v>282</v>
      </c>
      <c r="G119" s="61"/>
      <c r="H119" s="62">
        <f t="shared" si="1"/>
        <v>45016</v>
      </c>
      <c r="I119" s="63"/>
      <c r="J119" s="63"/>
      <c r="K119" s="64" t="s">
        <v>41</v>
      </c>
      <c r="L119" s="100" t="s">
        <v>39</v>
      </c>
      <c r="M119" s="100" t="s">
        <v>37</v>
      </c>
      <c r="N119" s="43"/>
      <c r="O119" s="131">
        <f t="shared" si="2"/>
        <v>1200000</v>
      </c>
      <c r="P119" s="93" t="str">
        <f>VLOOKUP(L119,BDMTK!$B$4:$C$111,2,0)</f>
        <v>Xác định kết quả kinh doanh</v>
      </c>
      <c r="Q119" s="93" t="str">
        <f>VLOOKUP(M119,BDMTK!$B$4:$C$111,2,0)</f>
        <v>Chi phí khấu hao TSCĐ</v>
      </c>
    </row>
    <row r="120" spans="1:17" s="94" customFormat="1" ht="18" customHeight="1" x14ac:dyDescent="0.25">
      <c r="B120" s="58">
        <v>111</v>
      </c>
      <c r="C120" s="92">
        <v>45016</v>
      </c>
      <c r="D120" s="59"/>
      <c r="E120" s="60"/>
      <c r="F120" s="60" t="s">
        <v>282</v>
      </c>
      <c r="G120" s="61"/>
      <c r="H120" s="62">
        <f t="shared" si="1"/>
        <v>45016</v>
      </c>
      <c r="I120" s="63"/>
      <c r="J120" s="63"/>
      <c r="K120" s="64" t="s">
        <v>41</v>
      </c>
      <c r="L120" s="100" t="s">
        <v>39</v>
      </c>
      <c r="M120" s="100" t="s">
        <v>62</v>
      </c>
      <c r="N120" s="43"/>
      <c r="O120" s="131">
        <f t="shared" si="2"/>
        <v>27035059</v>
      </c>
      <c r="P120" s="93" t="str">
        <f>VLOOKUP(L120,BDMTK!$B$4:$C$111,2,0)</f>
        <v>Xác định kết quả kinh doanh</v>
      </c>
      <c r="Q120" s="93" t="str">
        <f>VLOOKUP(M120,BDMTK!$B$4:$C$111,2,0)</f>
        <v>Chi phí dịch vụ mua ngoài</v>
      </c>
    </row>
    <row r="121" spans="1:17" s="94" customFormat="1" ht="18" customHeight="1" x14ac:dyDescent="0.25">
      <c r="B121" s="58">
        <v>112</v>
      </c>
      <c r="C121" s="92">
        <v>45016</v>
      </c>
      <c r="D121" s="59"/>
      <c r="E121" s="60"/>
      <c r="F121" s="60" t="s">
        <v>282</v>
      </c>
      <c r="G121" s="61"/>
      <c r="H121" s="62">
        <f t="shared" si="1"/>
        <v>45016</v>
      </c>
      <c r="I121" s="63"/>
      <c r="J121" s="63"/>
      <c r="K121" s="64" t="s">
        <v>284</v>
      </c>
      <c r="L121" s="100" t="s">
        <v>39</v>
      </c>
      <c r="M121" s="100" t="s">
        <v>36</v>
      </c>
      <c r="N121" s="43"/>
      <c r="O121" s="131">
        <f t="shared" si="2"/>
        <v>68542500</v>
      </c>
      <c r="P121" s="93" t="str">
        <f>VLOOKUP(L121,BDMTK!$B$4:$C$111,2,0)</f>
        <v>Xác định kết quả kinh doanh</v>
      </c>
      <c r="Q121" s="93" t="str">
        <f>VLOOKUP(M121,BDMTK!$B$4:$C$111,2,0)</f>
        <v>Chi phí nhân viên quản lý</v>
      </c>
    </row>
    <row r="122" spans="1:17" s="94" customFormat="1" ht="18" customHeight="1" x14ac:dyDescent="0.25">
      <c r="B122" s="58">
        <v>113</v>
      </c>
      <c r="C122" s="92">
        <v>45016</v>
      </c>
      <c r="D122" s="59"/>
      <c r="E122" s="60"/>
      <c r="F122" s="60" t="s">
        <v>282</v>
      </c>
      <c r="G122" s="61"/>
      <c r="H122" s="62">
        <f t="shared" si="1"/>
        <v>45016</v>
      </c>
      <c r="I122" s="63"/>
      <c r="J122" s="63"/>
      <c r="K122" s="64" t="s">
        <v>284</v>
      </c>
      <c r="L122" s="100" t="s">
        <v>39</v>
      </c>
      <c r="M122" s="100" t="s">
        <v>29</v>
      </c>
      <c r="N122" s="43"/>
      <c r="O122" s="131">
        <f t="shared" si="2"/>
        <v>2250000</v>
      </c>
      <c r="P122" s="93" t="str">
        <f>VLOOKUP(L122,BDMTK!$B$4:$C$111,2,0)</f>
        <v>Xác định kết quả kinh doanh</v>
      </c>
      <c r="Q122" s="93" t="str">
        <f>VLOOKUP(M122,BDMTK!$B$4:$C$111,2,0)</f>
        <v>Chi phí vật liệu quản lý</v>
      </c>
    </row>
    <row r="123" spans="1:17" s="94" customFormat="1" ht="18" customHeight="1" x14ac:dyDescent="0.25">
      <c r="B123" s="58">
        <v>114</v>
      </c>
      <c r="C123" s="92">
        <v>45016</v>
      </c>
      <c r="D123" s="59"/>
      <c r="E123" s="60"/>
      <c r="F123" s="60" t="s">
        <v>282</v>
      </c>
      <c r="G123" s="61"/>
      <c r="H123" s="62">
        <f t="shared" si="1"/>
        <v>45016</v>
      </c>
      <c r="I123" s="63"/>
      <c r="J123" s="63"/>
      <c r="K123" s="64" t="s">
        <v>284</v>
      </c>
      <c r="L123" s="100" t="s">
        <v>39</v>
      </c>
      <c r="M123" s="100" t="s">
        <v>30</v>
      </c>
      <c r="N123" s="43"/>
      <c r="O123" s="131">
        <f t="shared" si="2"/>
        <v>2041666.6666666667</v>
      </c>
      <c r="P123" s="93" t="str">
        <f>VLOOKUP(L123,BDMTK!$B$4:$C$111,2,0)</f>
        <v>Xác định kết quả kinh doanh</v>
      </c>
      <c r="Q123" s="93" t="str">
        <f>VLOOKUP(M123,BDMTK!$B$4:$C$111,2,0)</f>
        <v>Chi phí đồ dùng văn phòng</v>
      </c>
    </row>
    <row r="124" spans="1:17" s="94" customFormat="1" ht="18" customHeight="1" x14ac:dyDescent="0.25">
      <c r="B124" s="58">
        <v>115</v>
      </c>
      <c r="C124" s="92">
        <v>45016</v>
      </c>
      <c r="D124" s="59"/>
      <c r="E124" s="60"/>
      <c r="F124" s="60" t="s">
        <v>282</v>
      </c>
      <c r="G124" s="61"/>
      <c r="H124" s="62">
        <f t="shared" si="1"/>
        <v>45016</v>
      </c>
      <c r="I124" s="63"/>
      <c r="J124" s="63"/>
      <c r="K124" s="64" t="s">
        <v>284</v>
      </c>
      <c r="L124" s="100" t="s">
        <v>39</v>
      </c>
      <c r="M124" s="100" t="s">
        <v>38</v>
      </c>
      <c r="N124" s="43"/>
      <c r="O124" s="131">
        <f t="shared" si="2"/>
        <v>1200000</v>
      </c>
      <c r="P124" s="93" t="str">
        <f>VLOOKUP(L124,BDMTK!$B$4:$C$111,2,0)</f>
        <v>Xác định kết quả kinh doanh</v>
      </c>
      <c r="Q124" s="93" t="str">
        <f>VLOOKUP(M124,BDMTK!$B$4:$C$111,2,0)</f>
        <v>Chi phí khấu hao TSCĐ</v>
      </c>
    </row>
    <row r="125" spans="1:17" s="94" customFormat="1" ht="18" customHeight="1" x14ac:dyDescent="0.25">
      <c r="B125" s="58">
        <v>116</v>
      </c>
      <c r="C125" s="92">
        <v>45016</v>
      </c>
      <c r="D125" s="59"/>
      <c r="E125" s="60"/>
      <c r="F125" s="60" t="s">
        <v>282</v>
      </c>
      <c r="G125" s="61"/>
      <c r="H125" s="62">
        <f t="shared" si="1"/>
        <v>45016</v>
      </c>
      <c r="I125" s="63"/>
      <c r="J125" s="63"/>
      <c r="K125" s="64" t="s">
        <v>284</v>
      </c>
      <c r="L125" s="100" t="s">
        <v>39</v>
      </c>
      <c r="M125" s="100" t="s">
        <v>24</v>
      </c>
      <c r="N125" s="43"/>
      <c r="O125" s="131">
        <f t="shared" si="2"/>
        <v>21305059</v>
      </c>
      <c r="P125" s="93" t="str">
        <f>VLOOKUP(L125,BDMTK!$B$4:$C$111,2,0)</f>
        <v>Xác định kết quả kinh doanh</v>
      </c>
      <c r="Q125" s="93" t="str">
        <f>VLOOKUP(M125,BDMTK!$B$4:$C$111,2,0)</f>
        <v>Chi phí dịch vụ mua ngoài</v>
      </c>
    </row>
    <row r="126" spans="1:17" s="94" customFormat="1" ht="18" customHeight="1" x14ac:dyDescent="0.25">
      <c r="B126" s="58">
        <v>117</v>
      </c>
      <c r="C126" s="92">
        <v>45016</v>
      </c>
      <c r="D126" s="59"/>
      <c r="E126" s="60"/>
      <c r="F126" s="60" t="s">
        <v>282</v>
      </c>
      <c r="G126" s="61"/>
      <c r="H126" s="62">
        <f t="shared" ref="H126:H127" si="3">C126</f>
        <v>45016</v>
      </c>
      <c r="I126" s="63"/>
      <c r="J126" s="63"/>
      <c r="K126" s="64" t="s">
        <v>426</v>
      </c>
      <c r="L126" s="100" t="s">
        <v>42</v>
      </c>
      <c r="M126" s="100" t="s">
        <v>32</v>
      </c>
      <c r="N126" s="43"/>
      <c r="O126" s="131">
        <f>(SUMIF($M$7:$M$125,"911",$O$7:$O$125)-SUMIF($L$7:$L$125,"911",$O$7:$O$125))*20%</f>
        <v>12993543.066666676</v>
      </c>
      <c r="P126" s="93" t="str">
        <f>VLOOKUP(L126,BDMTK!$B$4:$C$111,2,0)</f>
        <v>Chi phí thuế thu nhập DN hiện hành</v>
      </c>
      <c r="Q126" s="93" t="str">
        <f>VLOOKUP(M126,BDMTK!$B$4:$C$111,2,0)</f>
        <v>Thuế Thu nhập doanh nghiệp</v>
      </c>
    </row>
    <row r="127" spans="1:17" s="94" customFormat="1" ht="18" customHeight="1" x14ac:dyDescent="0.25">
      <c r="B127" s="58">
        <v>118</v>
      </c>
      <c r="C127" s="92">
        <v>45016</v>
      </c>
      <c r="D127" s="59"/>
      <c r="E127" s="60"/>
      <c r="F127" s="60" t="s">
        <v>282</v>
      </c>
      <c r="G127" s="61"/>
      <c r="H127" s="62">
        <f t="shared" si="3"/>
        <v>45016</v>
      </c>
      <c r="I127" s="63"/>
      <c r="J127" s="63"/>
      <c r="K127" s="64" t="s">
        <v>427</v>
      </c>
      <c r="L127" s="100" t="s">
        <v>39</v>
      </c>
      <c r="M127" s="100" t="s">
        <v>42</v>
      </c>
      <c r="N127" s="43"/>
      <c r="O127" s="43">
        <f>O126</f>
        <v>12993543.066666676</v>
      </c>
      <c r="P127" s="93" t="str">
        <f>VLOOKUP(L127,BDMTK!$B$4:$C$111,2,0)</f>
        <v>Xác định kết quả kinh doanh</v>
      </c>
      <c r="Q127" s="93" t="str">
        <f>VLOOKUP(M127,BDMTK!$B$4:$C$111,2,0)</f>
        <v>Chi phí thuế thu nhập DN hiện hành</v>
      </c>
    </row>
    <row r="128" spans="1:17" s="94" customFormat="1" ht="18" customHeight="1" x14ac:dyDescent="0.25">
      <c r="B128" s="58">
        <v>119</v>
      </c>
      <c r="C128" s="92">
        <v>45016</v>
      </c>
      <c r="D128" s="59"/>
      <c r="E128" s="59"/>
      <c r="F128" s="60" t="s">
        <v>282</v>
      </c>
      <c r="G128" s="61"/>
      <c r="H128" s="62">
        <f t="shared" si="1"/>
        <v>45016</v>
      </c>
      <c r="I128" s="63"/>
      <c r="J128" s="63"/>
      <c r="K128" s="64" t="s">
        <v>429</v>
      </c>
      <c r="L128" s="133" t="s">
        <v>39</v>
      </c>
      <c r="M128" s="133" t="s">
        <v>285</v>
      </c>
      <c r="N128" s="43"/>
      <c r="O128" s="134">
        <f>(SUMIF($M$7:$M$125,"911",$O$7:$O$125)-SUMIF($L$7:$L$125,"911",$O$7:$O$125))*80%</f>
        <v>51974172.266666703</v>
      </c>
      <c r="P128" s="93" t="str">
        <f>VLOOKUP(L128,BDMTK!$B$4:$C$111,2,0)</f>
        <v>Xác định kết quả kinh doanh</v>
      </c>
      <c r="Q128" s="93" t="str">
        <f>VLOOKUP(M128,BDMTK!$B$4:$C$111,2,0)</f>
        <v>LN chưa phân phối năm nay</v>
      </c>
    </row>
    <row r="129" spans="5:15" ht="18" customHeight="1" x14ac:dyDescent="0.3">
      <c r="E129" s="4"/>
      <c r="F129" s="4"/>
      <c r="G129" s="32"/>
      <c r="H129" s="4"/>
    </row>
    <row r="131" spans="5:15" x14ac:dyDescent="0.3">
      <c r="M131" s="132"/>
    </row>
    <row r="132" spans="5:15" x14ac:dyDescent="0.3">
      <c r="O132" s="37"/>
    </row>
  </sheetData>
  <autoFilter ref="B6:Q6" xr:uid="{00000000-0001-0000-0100-000000000000}"/>
  <mergeCells count="2">
    <mergeCell ref="C5:K5"/>
    <mergeCell ref="L5:M5"/>
  </mergeCells>
  <pageMargins left="0.7" right="0.7" top="0.75" bottom="0.75" header="0.3" footer="0.3"/>
  <pageSetup orientation="portrait" horizontalDpi="300" verticalDpi="0" copies="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B1:L111"/>
  <sheetViews>
    <sheetView workbookViewId="0">
      <selection activeCell="K3" sqref="K3"/>
    </sheetView>
  </sheetViews>
  <sheetFormatPr defaultColWidth="8.6640625" defaultRowHeight="15.6" x14ac:dyDescent="0.3"/>
  <cols>
    <col min="1" max="1" width="5.6640625" style="1" customWidth="1"/>
    <col min="2" max="2" width="13.44140625" style="85" customWidth="1"/>
    <col min="3" max="3" width="39.33203125" style="86" customWidth="1"/>
    <col min="4" max="4" width="26.5546875" style="86" customWidth="1"/>
    <col min="5" max="5" width="10.44140625" style="87" bestFit="1" customWidth="1"/>
    <col min="6" max="6" width="14.44140625" style="87" customWidth="1"/>
    <col min="7" max="7" width="9.6640625" style="84" customWidth="1"/>
    <col min="8" max="8" width="17.88671875" style="84" customWidth="1"/>
    <col min="9" max="11" width="8.6640625" style="1"/>
    <col min="12" max="12" width="15.44140625" style="1" bestFit="1" customWidth="1"/>
    <col min="13" max="253" width="8.6640625" style="1"/>
    <col min="254" max="254" width="13.44140625" style="1" customWidth="1"/>
    <col min="255" max="255" width="48.44140625" style="1" customWidth="1"/>
    <col min="256" max="256" width="0" style="1" hidden="1" customWidth="1"/>
    <col min="257" max="257" width="10.44140625" style="1" bestFit="1" customWidth="1"/>
    <col min="258" max="258" width="14.44140625" style="1" customWidth="1"/>
    <col min="259" max="259" width="9.6640625" style="1" customWidth="1"/>
    <col min="260" max="260" width="17.88671875" style="1" customWidth="1"/>
    <col min="261" max="261" width="20.88671875" style="1" customWidth="1"/>
    <col min="262" max="262" width="19.44140625" style="1" customWidth="1"/>
    <col min="263" max="263" width="12.6640625" style="1" customWidth="1"/>
    <col min="264" max="264" width="22.109375" style="1" customWidth="1"/>
    <col min="265" max="509" width="8.6640625" style="1"/>
    <col min="510" max="510" width="13.44140625" style="1" customWidth="1"/>
    <col min="511" max="511" width="48.44140625" style="1" customWidth="1"/>
    <col min="512" max="512" width="0" style="1" hidden="1" customWidth="1"/>
    <col min="513" max="513" width="10.44140625" style="1" bestFit="1" customWidth="1"/>
    <col min="514" max="514" width="14.44140625" style="1" customWidth="1"/>
    <col min="515" max="515" width="9.6640625" style="1" customWidth="1"/>
    <col min="516" max="516" width="17.88671875" style="1" customWidth="1"/>
    <col min="517" max="517" width="20.88671875" style="1" customWidth="1"/>
    <col min="518" max="518" width="19.44140625" style="1" customWidth="1"/>
    <col min="519" max="519" width="12.6640625" style="1" customWidth="1"/>
    <col min="520" max="520" width="22.109375" style="1" customWidth="1"/>
    <col min="521" max="765" width="8.6640625" style="1"/>
    <col min="766" max="766" width="13.44140625" style="1" customWidth="1"/>
    <col min="767" max="767" width="48.44140625" style="1" customWidth="1"/>
    <col min="768" max="768" width="0" style="1" hidden="1" customWidth="1"/>
    <col min="769" max="769" width="10.44140625" style="1" bestFit="1" customWidth="1"/>
    <col min="770" max="770" width="14.44140625" style="1" customWidth="1"/>
    <col min="771" max="771" width="9.6640625" style="1" customWidth="1"/>
    <col min="772" max="772" width="17.88671875" style="1" customWidth="1"/>
    <col min="773" max="773" width="20.88671875" style="1" customWidth="1"/>
    <col min="774" max="774" width="19.44140625" style="1" customWidth="1"/>
    <col min="775" max="775" width="12.6640625" style="1" customWidth="1"/>
    <col min="776" max="776" width="22.109375" style="1" customWidth="1"/>
    <col min="777" max="1021" width="8.6640625" style="1"/>
    <col min="1022" max="1022" width="13.44140625" style="1" customWidth="1"/>
    <col min="1023" max="1023" width="48.44140625" style="1" customWidth="1"/>
    <col min="1024" max="1024" width="0" style="1" hidden="1" customWidth="1"/>
    <col min="1025" max="1025" width="10.44140625" style="1" bestFit="1" customWidth="1"/>
    <col min="1026" max="1026" width="14.44140625" style="1" customWidth="1"/>
    <col min="1027" max="1027" width="9.6640625" style="1" customWidth="1"/>
    <col min="1028" max="1028" width="17.88671875" style="1" customWidth="1"/>
    <col min="1029" max="1029" width="20.88671875" style="1" customWidth="1"/>
    <col min="1030" max="1030" width="19.44140625" style="1" customWidth="1"/>
    <col min="1031" max="1031" width="12.6640625" style="1" customWidth="1"/>
    <col min="1032" max="1032" width="22.109375" style="1" customWidth="1"/>
    <col min="1033" max="1277" width="8.6640625" style="1"/>
    <col min="1278" max="1278" width="13.44140625" style="1" customWidth="1"/>
    <col min="1279" max="1279" width="48.44140625" style="1" customWidth="1"/>
    <col min="1280" max="1280" width="0" style="1" hidden="1" customWidth="1"/>
    <col min="1281" max="1281" width="10.44140625" style="1" bestFit="1" customWidth="1"/>
    <col min="1282" max="1282" width="14.44140625" style="1" customWidth="1"/>
    <col min="1283" max="1283" width="9.6640625" style="1" customWidth="1"/>
    <col min="1284" max="1284" width="17.88671875" style="1" customWidth="1"/>
    <col min="1285" max="1285" width="20.88671875" style="1" customWidth="1"/>
    <col min="1286" max="1286" width="19.44140625" style="1" customWidth="1"/>
    <col min="1287" max="1287" width="12.6640625" style="1" customWidth="1"/>
    <col min="1288" max="1288" width="22.109375" style="1" customWidth="1"/>
    <col min="1289" max="1533" width="8.6640625" style="1"/>
    <col min="1534" max="1534" width="13.44140625" style="1" customWidth="1"/>
    <col min="1535" max="1535" width="48.44140625" style="1" customWidth="1"/>
    <col min="1536" max="1536" width="0" style="1" hidden="1" customWidth="1"/>
    <col min="1537" max="1537" width="10.44140625" style="1" bestFit="1" customWidth="1"/>
    <col min="1538" max="1538" width="14.44140625" style="1" customWidth="1"/>
    <col min="1539" max="1539" width="9.6640625" style="1" customWidth="1"/>
    <col min="1540" max="1540" width="17.88671875" style="1" customWidth="1"/>
    <col min="1541" max="1541" width="20.88671875" style="1" customWidth="1"/>
    <col min="1542" max="1542" width="19.44140625" style="1" customWidth="1"/>
    <col min="1543" max="1543" width="12.6640625" style="1" customWidth="1"/>
    <col min="1544" max="1544" width="22.109375" style="1" customWidth="1"/>
    <col min="1545" max="1789" width="8.6640625" style="1"/>
    <col min="1790" max="1790" width="13.44140625" style="1" customWidth="1"/>
    <col min="1791" max="1791" width="48.44140625" style="1" customWidth="1"/>
    <col min="1792" max="1792" width="0" style="1" hidden="1" customWidth="1"/>
    <col min="1793" max="1793" width="10.44140625" style="1" bestFit="1" customWidth="1"/>
    <col min="1794" max="1794" width="14.44140625" style="1" customWidth="1"/>
    <col min="1795" max="1795" width="9.6640625" style="1" customWidth="1"/>
    <col min="1796" max="1796" width="17.88671875" style="1" customWidth="1"/>
    <col min="1797" max="1797" width="20.88671875" style="1" customWidth="1"/>
    <col min="1798" max="1798" width="19.44140625" style="1" customWidth="1"/>
    <col min="1799" max="1799" width="12.6640625" style="1" customWidth="1"/>
    <col min="1800" max="1800" width="22.109375" style="1" customWidth="1"/>
    <col min="1801" max="2045" width="8.6640625" style="1"/>
    <col min="2046" max="2046" width="13.44140625" style="1" customWidth="1"/>
    <col min="2047" max="2047" width="48.44140625" style="1" customWidth="1"/>
    <col min="2048" max="2048" width="0" style="1" hidden="1" customWidth="1"/>
    <col min="2049" max="2049" width="10.44140625" style="1" bestFit="1" customWidth="1"/>
    <col min="2050" max="2050" width="14.44140625" style="1" customWidth="1"/>
    <col min="2051" max="2051" width="9.6640625" style="1" customWidth="1"/>
    <col min="2052" max="2052" width="17.88671875" style="1" customWidth="1"/>
    <col min="2053" max="2053" width="20.88671875" style="1" customWidth="1"/>
    <col min="2054" max="2054" width="19.44140625" style="1" customWidth="1"/>
    <col min="2055" max="2055" width="12.6640625" style="1" customWidth="1"/>
    <col min="2056" max="2056" width="22.109375" style="1" customWidth="1"/>
    <col min="2057" max="2301" width="8.6640625" style="1"/>
    <col min="2302" max="2302" width="13.44140625" style="1" customWidth="1"/>
    <col min="2303" max="2303" width="48.44140625" style="1" customWidth="1"/>
    <col min="2304" max="2304" width="0" style="1" hidden="1" customWidth="1"/>
    <col min="2305" max="2305" width="10.44140625" style="1" bestFit="1" customWidth="1"/>
    <col min="2306" max="2306" width="14.44140625" style="1" customWidth="1"/>
    <col min="2307" max="2307" width="9.6640625" style="1" customWidth="1"/>
    <col min="2308" max="2308" width="17.88671875" style="1" customWidth="1"/>
    <col min="2309" max="2309" width="20.88671875" style="1" customWidth="1"/>
    <col min="2310" max="2310" width="19.44140625" style="1" customWidth="1"/>
    <col min="2311" max="2311" width="12.6640625" style="1" customWidth="1"/>
    <col min="2312" max="2312" width="22.109375" style="1" customWidth="1"/>
    <col min="2313" max="2557" width="8.6640625" style="1"/>
    <col min="2558" max="2558" width="13.44140625" style="1" customWidth="1"/>
    <col min="2559" max="2559" width="48.44140625" style="1" customWidth="1"/>
    <col min="2560" max="2560" width="0" style="1" hidden="1" customWidth="1"/>
    <col min="2561" max="2561" width="10.44140625" style="1" bestFit="1" customWidth="1"/>
    <col min="2562" max="2562" width="14.44140625" style="1" customWidth="1"/>
    <col min="2563" max="2563" width="9.6640625" style="1" customWidth="1"/>
    <col min="2564" max="2564" width="17.88671875" style="1" customWidth="1"/>
    <col min="2565" max="2565" width="20.88671875" style="1" customWidth="1"/>
    <col min="2566" max="2566" width="19.44140625" style="1" customWidth="1"/>
    <col min="2567" max="2567" width="12.6640625" style="1" customWidth="1"/>
    <col min="2568" max="2568" width="22.109375" style="1" customWidth="1"/>
    <col min="2569" max="2813" width="8.6640625" style="1"/>
    <col min="2814" max="2814" width="13.44140625" style="1" customWidth="1"/>
    <col min="2815" max="2815" width="48.44140625" style="1" customWidth="1"/>
    <col min="2816" max="2816" width="0" style="1" hidden="1" customWidth="1"/>
    <col min="2817" max="2817" width="10.44140625" style="1" bestFit="1" customWidth="1"/>
    <col min="2818" max="2818" width="14.44140625" style="1" customWidth="1"/>
    <col min="2819" max="2819" width="9.6640625" style="1" customWidth="1"/>
    <col min="2820" max="2820" width="17.88671875" style="1" customWidth="1"/>
    <col min="2821" max="2821" width="20.88671875" style="1" customWidth="1"/>
    <col min="2822" max="2822" width="19.44140625" style="1" customWidth="1"/>
    <col min="2823" max="2823" width="12.6640625" style="1" customWidth="1"/>
    <col min="2824" max="2824" width="22.109375" style="1" customWidth="1"/>
    <col min="2825" max="3069" width="8.6640625" style="1"/>
    <col min="3070" max="3070" width="13.44140625" style="1" customWidth="1"/>
    <col min="3071" max="3071" width="48.44140625" style="1" customWidth="1"/>
    <col min="3072" max="3072" width="0" style="1" hidden="1" customWidth="1"/>
    <col min="3073" max="3073" width="10.44140625" style="1" bestFit="1" customWidth="1"/>
    <col min="3074" max="3074" width="14.44140625" style="1" customWidth="1"/>
    <col min="3075" max="3075" width="9.6640625" style="1" customWidth="1"/>
    <col min="3076" max="3076" width="17.88671875" style="1" customWidth="1"/>
    <col min="3077" max="3077" width="20.88671875" style="1" customWidth="1"/>
    <col min="3078" max="3078" width="19.44140625" style="1" customWidth="1"/>
    <col min="3079" max="3079" width="12.6640625" style="1" customWidth="1"/>
    <col min="3080" max="3080" width="22.109375" style="1" customWidth="1"/>
    <col min="3081" max="3325" width="8.6640625" style="1"/>
    <col min="3326" max="3326" width="13.44140625" style="1" customWidth="1"/>
    <col min="3327" max="3327" width="48.44140625" style="1" customWidth="1"/>
    <col min="3328" max="3328" width="0" style="1" hidden="1" customWidth="1"/>
    <col min="3329" max="3329" width="10.44140625" style="1" bestFit="1" customWidth="1"/>
    <col min="3330" max="3330" width="14.44140625" style="1" customWidth="1"/>
    <col min="3331" max="3331" width="9.6640625" style="1" customWidth="1"/>
    <col min="3332" max="3332" width="17.88671875" style="1" customWidth="1"/>
    <col min="3333" max="3333" width="20.88671875" style="1" customWidth="1"/>
    <col min="3334" max="3334" width="19.44140625" style="1" customWidth="1"/>
    <col min="3335" max="3335" width="12.6640625" style="1" customWidth="1"/>
    <col min="3336" max="3336" width="22.109375" style="1" customWidth="1"/>
    <col min="3337" max="3581" width="8.6640625" style="1"/>
    <col min="3582" max="3582" width="13.44140625" style="1" customWidth="1"/>
    <col min="3583" max="3583" width="48.44140625" style="1" customWidth="1"/>
    <col min="3584" max="3584" width="0" style="1" hidden="1" customWidth="1"/>
    <col min="3585" max="3585" width="10.44140625" style="1" bestFit="1" customWidth="1"/>
    <col min="3586" max="3586" width="14.44140625" style="1" customWidth="1"/>
    <col min="3587" max="3587" width="9.6640625" style="1" customWidth="1"/>
    <col min="3588" max="3588" width="17.88671875" style="1" customWidth="1"/>
    <col min="3589" max="3589" width="20.88671875" style="1" customWidth="1"/>
    <col min="3590" max="3590" width="19.44140625" style="1" customWidth="1"/>
    <col min="3591" max="3591" width="12.6640625" style="1" customWidth="1"/>
    <col min="3592" max="3592" width="22.109375" style="1" customWidth="1"/>
    <col min="3593" max="3837" width="8.6640625" style="1"/>
    <col min="3838" max="3838" width="13.44140625" style="1" customWidth="1"/>
    <col min="3839" max="3839" width="48.44140625" style="1" customWidth="1"/>
    <col min="3840" max="3840" width="0" style="1" hidden="1" customWidth="1"/>
    <col min="3841" max="3841" width="10.44140625" style="1" bestFit="1" customWidth="1"/>
    <col min="3842" max="3842" width="14.44140625" style="1" customWidth="1"/>
    <col min="3843" max="3843" width="9.6640625" style="1" customWidth="1"/>
    <col min="3844" max="3844" width="17.88671875" style="1" customWidth="1"/>
    <col min="3845" max="3845" width="20.88671875" style="1" customWidth="1"/>
    <col min="3846" max="3846" width="19.44140625" style="1" customWidth="1"/>
    <col min="3847" max="3847" width="12.6640625" style="1" customWidth="1"/>
    <col min="3848" max="3848" width="22.109375" style="1" customWidth="1"/>
    <col min="3849" max="4093" width="8.6640625" style="1"/>
    <col min="4094" max="4094" width="13.44140625" style="1" customWidth="1"/>
    <col min="4095" max="4095" width="48.44140625" style="1" customWidth="1"/>
    <col min="4096" max="4096" width="0" style="1" hidden="1" customWidth="1"/>
    <col min="4097" max="4097" width="10.44140625" style="1" bestFit="1" customWidth="1"/>
    <col min="4098" max="4098" width="14.44140625" style="1" customWidth="1"/>
    <col min="4099" max="4099" width="9.6640625" style="1" customWidth="1"/>
    <col min="4100" max="4100" width="17.88671875" style="1" customWidth="1"/>
    <col min="4101" max="4101" width="20.88671875" style="1" customWidth="1"/>
    <col min="4102" max="4102" width="19.44140625" style="1" customWidth="1"/>
    <col min="4103" max="4103" width="12.6640625" style="1" customWidth="1"/>
    <col min="4104" max="4104" width="22.109375" style="1" customWidth="1"/>
    <col min="4105" max="4349" width="8.6640625" style="1"/>
    <col min="4350" max="4350" width="13.44140625" style="1" customWidth="1"/>
    <col min="4351" max="4351" width="48.44140625" style="1" customWidth="1"/>
    <col min="4352" max="4352" width="0" style="1" hidden="1" customWidth="1"/>
    <col min="4353" max="4353" width="10.44140625" style="1" bestFit="1" customWidth="1"/>
    <col min="4354" max="4354" width="14.44140625" style="1" customWidth="1"/>
    <col min="4355" max="4355" width="9.6640625" style="1" customWidth="1"/>
    <col min="4356" max="4356" width="17.88671875" style="1" customWidth="1"/>
    <col min="4357" max="4357" width="20.88671875" style="1" customWidth="1"/>
    <col min="4358" max="4358" width="19.44140625" style="1" customWidth="1"/>
    <col min="4359" max="4359" width="12.6640625" style="1" customWidth="1"/>
    <col min="4360" max="4360" width="22.109375" style="1" customWidth="1"/>
    <col min="4361" max="4605" width="8.6640625" style="1"/>
    <col min="4606" max="4606" width="13.44140625" style="1" customWidth="1"/>
    <col min="4607" max="4607" width="48.44140625" style="1" customWidth="1"/>
    <col min="4608" max="4608" width="0" style="1" hidden="1" customWidth="1"/>
    <col min="4609" max="4609" width="10.44140625" style="1" bestFit="1" customWidth="1"/>
    <col min="4610" max="4610" width="14.44140625" style="1" customWidth="1"/>
    <col min="4611" max="4611" width="9.6640625" style="1" customWidth="1"/>
    <col min="4612" max="4612" width="17.88671875" style="1" customWidth="1"/>
    <col min="4613" max="4613" width="20.88671875" style="1" customWidth="1"/>
    <col min="4614" max="4614" width="19.44140625" style="1" customWidth="1"/>
    <col min="4615" max="4615" width="12.6640625" style="1" customWidth="1"/>
    <col min="4616" max="4616" width="22.109375" style="1" customWidth="1"/>
    <col min="4617" max="4861" width="8.6640625" style="1"/>
    <col min="4862" max="4862" width="13.44140625" style="1" customWidth="1"/>
    <col min="4863" max="4863" width="48.44140625" style="1" customWidth="1"/>
    <col min="4864" max="4864" width="0" style="1" hidden="1" customWidth="1"/>
    <col min="4865" max="4865" width="10.44140625" style="1" bestFit="1" customWidth="1"/>
    <col min="4866" max="4866" width="14.44140625" style="1" customWidth="1"/>
    <col min="4867" max="4867" width="9.6640625" style="1" customWidth="1"/>
    <col min="4868" max="4868" width="17.88671875" style="1" customWidth="1"/>
    <col min="4869" max="4869" width="20.88671875" style="1" customWidth="1"/>
    <col min="4870" max="4870" width="19.44140625" style="1" customWidth="1"/>
    <col min="4871" max="4871" width="12.6640625" style="1" customWidth="1"/>
    <col min="4872" max="4872" width="22.109375" style="1" customWidth="1"/>
    <col min="4873" max="5117" width="8.6640625" style="1"/>
    <col min="5118" max="5118" width="13.44140625" style="1" customWidth="1"/>
    <col min="5119" max="5119" width="48.44140625" style="1" customWidth="1"/>
    <col min="5120" max="5120" width="0" style="1" hidden="1" customWidth="1"/>
    <col min="5121" max="5121" width="10.44140625" style="1" bestFit="1" customWidth="1"/>
    <col min="5122" max="5122" width="14.44140625" style="1" customWidth="1"/>
    <col min="5123" max="5123" width="9.6640625" style="1" customWidth="1"/>
    <col min="5124" max="5124" width="17.88671875" style="1" customWidth="1"/>
    <col min="5125" max="5125" width="20.88671875" style="1" customWidth="1"/>
    <col min="5126" max="5126" width="19.44140625" style="1" customWidth="1"/>
    <col min="5127" max="5127" width="12.6640625" style="1" customWidth="1"/>
    <col min="5128" max="5128" width="22.109375" style="1" customWidth="1"/>
    <col min="5129" max="5373" width="8.6640625" style="1"/>
    <col min="5374" max="5374" width="13.44140625" style="1" customWidth="1"/>
    <col min="5375" max="5375" width="48.44140625" style="1" customWidth="1"/>
    <col min="5376" max="5376" width="0" style="1" hidden="1" customWidth="1"/>
    <col min="5377" max="5377" width="10.44140625" style="1" bestFit="1" customWidth="1"/>
    <col min="5378" max="5378" width="14.44140625" style="1" customWidth="1"/>
    <col min="5379" max="5379" width="9.6640625" style="1" customWidth="1"/>
    <col min="5380" max="5380" width="17.88671875" style="1" customWidth="1"/>
    <col min="5381" max="5381" width="20.88671875" style="1" customWidth="1"/>
    <col min="5382" max="5382" width="19.44140625" style="1" customWidth="1"/>
    <col min="5383" max="5383" width="12.6640625" style="1" customWidth="1"/>
    <col min="5384" max="5384" width="22.109375" style="1" customWidth="1"/>
    <col min="5385" max="5629" width="8.6640625" style="1"/>
    <col min="5630" max="5630" width="13.44140625" style="1" customWidth="1"/>
    <col min="5631" max="5631" width="48.44140625" style="1" customWidth="1"/>
    <col min="5632" max="5632" width="0" style="1" hidden="1" customWidth="1"/>
    <col min="5633" max="5633" width="10.44140625" style="1" bestFit="1" customWidth="1"/>
    <col min="5634" max="5634" width="14.44140625" style="1" customWidth="1"/>
    <col min="5635" max="5635" width="9.6640625" style="1" customWidth="1"/>
    <col min="5636" max="5636" width="17.88671875" style="1" customWidth="1"/>
    <col min="5637" max="5637" width="20.88671875" style="1" customWidth="1"/>
    <col min="5638" max="5638" width="19.44140625" style="1" customWidth="1"/>
    <col min="5639" max="5639" width="12.6640625" style="1" customWidth="1"/>
    <col min="5640" max="5640" width="22.109375" style="1" customWidth="1"/>
    <col min="5641" max="5885" width="8.6640625" style="1"/>
    <col min="5886" max="5886" width="13.44140625" style="1" customWidth="1"/>
    <col min="5887" max="5887" width="48.44140625" style="1" customWidth="1"/>
    <col min="5888" max="5888" width="0" style="1" hidden="1" customWidth="1"/>
    <col min="5889" max="5889" width="10.44140625" style="1" bestFit="1" customWidth="1"/>
    <col min="5890" max="5890" width="14.44140625" style="1" customWidth="1"/>
    <col min="5891" max="5891" width="9.6640625" style="1" customWidth="1"/>
    <col min="5892" max="5892" width="17.88671875" style="1" customWidth="1"/>
    <col min="5893" max="5893" width="20.88671875" style="1" customWidth="1"/>
    <col min="5894" max="5894" width="19.44140625" style="1" customWidth="1"/>
    <col min="5895" max="5895" width="12.6640625" style="1" customWidth="1"/>
    <col min="5896" max="5896" width="22.109375" style="1" customWidth="1"/>
    <col min="5897" max="6141" width="8.6640625" style="1"/>
    <col min="6142" max="6142" width="13.44140625" style="1" customWidth="1"/>
    <col min="6143" max="6143" width="48.44140625" style="1" customWidth="1"/>
    <col min="6144" max="6144" width="0" style="1" hidden="1" customWidth="1"/>
    <col min="6145" max="6145" width="10.44140625" style="1" bestFit="1" customWidth="1"/>
    <col min="6146" max="6146" width="14.44140625" style="1" customWidth="1"/>
    <col min="6147" max="6147" width="9.6640625" style="1" customWidth="1"/>
    <col min="6148" max="6148" width="17.88671875" style="1" customWidth="1"/>
    <col min="6149" max="6149" width="20.88671875" style="1" customWidth="1"/>
    <col min="6150" max="6150" width="19.44140625" style="1" customWidth="1"/>
    <col min="6151" max="6151" width="12.6640625" style="1" customWidth="1"/>
    <col min="6152" max="6152" width="22.109375" style="1" customWidth="1"/>
    <col min="6153" max="6397" width="8.6640625" style="1"/>
    <col min="6398" max="6398" width="13.44140625" style="1" customWidth="1"/>
    <col min="6399" max="6399" width="48.44140625" style="1" customWidth="1"/>
    <col min="6400" max="6400" width="0" style="1" hidden="1" customWidth="1"/>
    <col min="6401" max="6401" width="10.44140625" style="1" bestFit="1" customWidth="1"/>
    <col min="6402" max="6402" width="14.44140625" style="1" customWidth="1"/>
    <col min="6403" max="6403" width="9.6640625" style="1" customWidth="1"/>
    <col min="6404" max="6404" width="17.88671875" style="1" customWidth="1"/>
    <col min="6405" max="6405" width="20.88671875" style="1" customWidth="1"/>
    <col min="6406" max="6406" width="19.44140625" style="1" customWidth="1"/>
    <col min="6407" max="6407" width="12.6640625" style="1" customWidth="1"/>
    <col min="6408" max="6408" width="22.109375" style="1" customWidth="1"/>
    <col min="6409" max="6653" width="8.6640625" style="1"/>
    <col min="6654" max="6654" width="13.44140625" style="1" customWidth="1"/>
    <col min="6655" max="6655" width="48.44140625" style="1" customWidth="1"/>
    <col min="6656" max="6656" width="0" style="1" hidden="1" customWidth="1"/>
    <col min="6657" max="6657" width="10.44140625" style="1" bestFit="1" customWidth="1"/>
    <col min="6658" max="6658" width="14.44140625" style="1" customWidth="1"/>
    <col min="6659" max="6659" width="9.6640625" style="1" customWidth="1"/>
    <col min="6660" max="6660" width="17.88671875" style="1" customWidth="1"/>
    <col min="6661" max="6661" width="20.88671875" style="1" customWidth="1"/>
    <col min="6662" max="6662" width="19.44140625" style="1" customWidth="1"/>
    <col min="6663" max="6663" width="12.6640625" style="1" customWidth="1"/>
    <col min="6664" max="6664" width="22.109375" style="1" customWidth="1"/>
    <col min="6665" max="6909" width="8.6640625" style="1"/>
    <col min="6910" max="6910" width="13.44140625" style="1" customWidth="1"/>
    <col min="6911" max="6911" width="48.44140625" style="1" customWidth="1"/>
    <col min="6912" max="6912" width="0" style="1" hidden="1" customWidth="1"/>
    <col min="6913" max="6913" width="10.44140625" style="1" bestFit="1" customWidth="1"/>
    <col min="6914" max="6914" width="14.44140625" style="1" customWidth="1"/>
    <col min="6915" max="6915" width="9.6640625" style="1" customWidth="1"/>
    <col min="6916" max="6916" width="17.88671875" style="1" customWidth="1"/>
    <col min="6917" max="6917" width="20.88671875" style="1" customWidth="1"/>
    <col min="6918" max="6918" width="19.44140625" style="1" customWidth="1"/>
    <col min="6919" max="6919" width="12.6640625" style="1" customWidth="1"/>
    <col min="6920" max="6920" width="22.109375" style="1" customWidth="1"/>
    <col min="6921" max="7165" width="8.6640625" style="1"/>
    <col min="7166" max="7166" width="13.44140625" style="1" customWidth="1"/>
    <col min="7167" max="7167" width="48.44140625" style="1" customWidth="1"/>
    <col min="7168" max="7168" width="0" style="1" hidden="1" customWidth="1"/>
    <col min="7169" max="7169" width="10.44140625" style="1" bestFit="1" customWidth="1"/>
    <col min="7170" max="7170" width="14.44140625" style="1" customWidth="1"/>
    <col min="7171" max="7171" width="9.6640625" style="1" customWidth="1"/>
    <col min="7172" max="7172" width="17.88671875" style="1" customWidth="1"/>
    <col min="7173" max="7173" width="20.88671875" style="1" customWidth="1"/>
    <col min="7174" max="7174" width="19.44140625" style="1" customWidth="1"/>
    <col min="7175" max="7175" width="12.6640625" style="1" customWidth="1"/>
    <col min="7176" max="7176" width="22.109375" style="1" customWidth="1"/>
    <col min="7177" max="7421" width="8.6640625" style="1"/>
    <col min="7422" max="7422" width="13.44140625" style="1" customWidth="1"/>
    <col min="7423" max="7423" width="48.44140625" style="1" customWidth="1"/>
    <col min="7424" max="7424" width="0" style="1" hidden="1" customWidth="1"/>
    <col min="7425" max="7425" width="10.44140625" style="1" bestFit="1" customWidth="1"/>
    <col min="7426" max="7426" width="14.44140625" style="1" customWidth="1"/>
    <col min="7427" max="7427" width="9.6640625" style="1" customWidth="1"/>
    <col min="7428" max="7428" width="17.88671875" style="1" customWidth="1"/>
    <col min="7429" max="7429" width="20.88671875" style="1" customWidth="1"/>
    <col min="7430" max="7430" width="19.44140625" style="1" customWidth="1"/>
    <col min="7431" max="7431" width="12.6640625" style="1" customWidth="1"/>
    <col min="7432" max="7432" width="22.109375" style="1" customWidth="1"/>
    <col min="7433" max="7677" width="8.6640625" style="1"/>
    <col min="7678" max="7678" width="13.44140625" style="1" customWidth="1"/>
    <col min="7679" max="7679" width="48.44140625" style="1" customWidth="1"/>
    <col min="7680" max="7680" width="0" style="1" hidden="1" customWidth="1"/>
    <col min="7681" max="7681" width="10.44140625" style="1" bestFit="1" customWidth="1"/>
    <col min="7682" max="7682" width="14.44140625" style="1" customWidth="1"/>
    <col min="7683" max="7683" width="9.6640625" style="1" customWidth="1"/>
    <col min="7684" max="7684" width="17.88671875" style="1" customWidth="1"/>
    <col min="7685" max="7685" width="20.88671875" style="1" customWidth="1"/>
    <col min="7686" max="7686" width="19.44140625" style="1" customWidth="1"/>
    <col min="7687" max="7687" width="12.6640625" style="1" customWidth="1"/>
    <col min="7688" max="7688" width="22.109375" style="1" customWidth="1"/>
    <col min="7689" max="7933" width="8.6640625" style="1"/>
    <col min="7934" max="7934" width="13.44140625" style="1" customWidth="1"/>
    <col min="7935" max="7935" width="48.44140625" style="1" customWidth="1"/>
    <col min="7936" max="7936" width="0" style="1" hidden="1" customWidth="1"/>
    <col min="7937" max="7937" width="10.44140625" style="1" bestFit="1" customWidth="1"/>
    <col min="7938" max="7938" width="14.44140625" style="1" customWidth="1"/>
    <col min="7939" max="7939" width="9.6640625" style="1" customWidth="1"/>
    <col min="7940" max="7940" width="17.88671875" style="1" customWidth="1"/>
    <col min="7941" max="7941" width="20.88671875" style="1" customWidth="1"/>
    <col min="7942" max="7942" width="19.44140625" style="1" customWidth="1"/>
    <col min="7943" max="7943" width="12.6640625" style="1" customWidth="1"/>
    <col min="7944" max="7944" width="22.109375" style="1" customWidth="1"/>
    <col min="7945" max="8189" width="8.6640625" style="1"/>
    <col min="8190" max="8190" width="13.44140625" style="1" customWidth="1"/>
    <col min="8191" max="8191" width="48.44140625" style="1" customWidth="1"/>
    <col min="8192" max="8192" width="0" style="1" hidden="1" customWidth="1"/>
    <col min="8193" max="8193" width="10.44140625" style="1" bestFit="1" customWidth="1"/>
    <col min="8194" max="8194" width="14.44140625" style="1" customWidth="1"/>
    <col min="8195" max="8195" width="9.6640625" style="1" customWidth="1"/>
    <col min="8196" max="8196" width="17.88671875" style="1" customWidth="1"/>
    <col min="8197" max="8197" width="20.88671875" style="1" customWidth="1"/>
    <col min="8198" max="8198" width="19.44140625" style="1" customWidth="1"/>
    <col min="8199" max="8199" width="12.6640625" style="1" customWidth="1"/>
    <col min="8200" max="8200" width="22.109375" style="1" customWidth="1"/>
    <col min="8201" max="8445" width="8.6640625" style="1"/>
    <col min="8446" max="8446" width="13.44140625" style="1" customWidth="1"/>
    <col min="8447" max="8447" width="48.44140625" style="1" customWidth="1"/>
    <col min="8448" max="8448" width="0" style="1" hidden="1" customWidth="1"/>
    <col min="8449" max="8449" width="10.44140625" style="1" bestFit="1" customWidth="1"/>
    <col min="8450" max="8450" width="14.44140625" style="1" customWidth="1"/>
    <col min="8451" max="8451" width="9.6640625" style="1" customWidth="1"/>
    <col min="8452" max="8452" width="17.88671875" style="1" customWidth="1"/>
    <col min="8453" max="8453" width="20.88671875" style="1" customWidth="1"/>
    <col min="8454" max="8454" width="19.44140625" style="1" customWidth="1"/>
    <col min="8455" max="8455" width="12.6640625" style="1" customWidth="1"/>
    <col min="8456" max="8456" width="22.109375" style="1" customWidth="1"/>
    <col min="8457" max="8701" width="8.6640625" style="1"/>
    <col min="8702" max="8702" width="13.44140625" style="1" customWidth="1"/>
    <col min="8703" max="8703" width="48.44140625" style="1" customWidth="1"/>
    <col min="8704" max="8704" width="0" style="1" hidden="1" customWidth="1"/>
    <col min="8705" max="8705" width="10.44140625" style="1" bestFit="1" customWidth="1"/>
    <col min="8706" max="8706" width="14.44140625" style="1" customWidth="1"/>
    <col min="8707" max="8707" width="9.6640625" style="1" customWidth="1"/>
    <col min="8708" max="8708" width="17.88671875" style="1" customWidth="1"/>
    <col min="8709" max="8709" width="20.88671875" style="1" customWidth="1"/>
    <col min="8710" max="8710" width="19.44140625" style="1" customWidth="1"/>
    <col min="8711" max="8711" width="12.6640625" style="1" customWidth="1"/>
    <col min="8712" max="8712" width="22.109375" style="1" customWidth="1"/>
    <col min="8713" max="8957" width="8.6640625" style="1"/>
    <col min="8958" max="8958" width="13.44140625" style="1" customWidth="1"/>
    <col min="8959" max="8959" width="48.44140625" style="1" customWidth="1"/>
    <col min="8960" max="8960" width="0" style="1" hidden="1" customWidth="1"/>
    <col min="8961" max="8961" width="10.44140625" style="1" bestFit="1" customWidth="1"/>
    <col min="8962" max="8962" width="14.44140625" style="1" customWidth="1"/>
    <col min="8963" max="8963" width="9.6640625" style="1" customWidth="1"/>
    <col min="8964" max="8964" width="17.88671875" style="1" customWidth="1"/>
    <col min="8965" max="8965" width="20.88671875" style="1" customWidth="1"/>
    <col min="8966" max="8966" width="19.44140625" style="1" customWidth="1"/>
    <col min="8967" max="8967" width="12.6640625" style="1" customWidth="1"/>
    <col min="8968" max="8968" width="22.109375" style="1" customWidth="1"/>
    <col min="8969" max="9213" width="8.6640625" style="1"/>
    <col min="9214" max="9214" width="13.44140625" style="1" customWidth="1"/>
    <col min="9215" max="9215" width="48.44140625" style="1" customWidth="1"/>
    <col min="9216" max="9216" width="0" style="1" hidden="1" customWidth="1"/>
    <col min="9217" max="9217" width="10.44140625" style="1" bestFit="1" customWidth="1"/>
    <col min="9218" max="9218" width="14.44140625" style="1" customWidth="1"/>
    <col min="9219" max="9219" width="9.6640625" style="1" customWidth="1"/>
    <col min="9220" max="9220" width="17.88671875" style="1" customWidth="1"/>
    <col min="9221" max="9221" width="20.88671875" style="1" customWidth="1"/>
    <col min="9222" max="9222" width="19.44140625" style="1" customWidth="1"/>
    <col min="9223" max="9223" width="12.6640625" style="1" customWidth="1"/>
    <col min="9224" max="9224" width="22.109375" style="1" customWidth="1"/>
    <col min="9225" max="9469" width="8.6640625" style="1"/>
    <col min="9470" max="9470" width="13.44140625" style="1" customWidth="1"/>
    <col min="9471" max="9471" width="48.44140625" style="1" customWidth="1"/>
    <col min="9472" max="9472" width="0" style="1" hidden="1" customWidth="1"/>
    <col min="9473" max="9473" width="10.44140625" style="1" bestFit="1" customWidth="1"/>
    <col min="9474" max="9474" width="14.44140625" style="1" customWidth="1"/>
    <col min="9475" max="9475" width="9.6640625" style="1" customWidth="1"/>
    <col min="9476" max="9476" width="17.88671875" style="1" customWidth="1"/>
    <col min="9477" max="9477" width="20.88671875" style="1" customWidth="1"/>
    <col min="9478" max="9478" width="19.44140625" style="1" customWidth="1"/>
    <col min="9479" max="9479" width="12.6640625" style="1" customWidth="1"/>
    <col min="9480" max="9480" width="22.109375" style="1" customWidth="1"/>
    <col min="9481" max="9725" width="8.6640625" style="1"/>
    <col min="9726" max="9726" width="13.44140625" style="1" customWidth="1"/>
    <col min="9727" max="9727" width="48.44140625" style="1" customWidth="1"/>
    <col min="9728" max="9728" width="0" style="1" hidden="1" customWidth="1"/>
    <col min="9729" max="9729" width="10.44140625" style="1" bestFit="1" customWidth="1"/>
    <col min="9730" max="9730" width="14.44140625" style="1" customWidth="1"/>
    <col min="9731" max="9731" width="9.6640625" style="1" customWidth="1"/>
    <col min="9732" max="9732" width="17.88671875" style="1" customWidth="1"/>
    <col min="9733" max="9733" width="20.88671875" style="1" customWidth="1"/>
    <col min="9734" max="9734" width="19.44140625" style="1" customWidth="1"/>
    <col min="9735" max="9735" width="12.6640625" style="1" customWidth="1"/>
    <col min="9736" max="9736" width="22.109375" style="1" customWidth="1"/>
    <col min="9737" max="9981" width="8.6640625" style="1"/>
    <col min="9982" max="9982" width="13.44140625" style="1" customWidth="1"/>
    <col min="9983" max="9983" width="48.44140625" style="1" customWidth="1"/>
    <col min="9984" max="9984" width="0" style="1" hidden="1" customWidth="1"/>
    <col min="9985" max="9985" width="10.44140625" style="1" bestFit="1" customWidth="1"/>
    <col min="9986" max="9986" width="14.44140625" style="1" customWidth="1"/>
    <col min="9987" max="9987" width="9.6640625" style="1" customWidth="1"/>
    <col min="9988" max="9988" width="17.88671875" style="1" customWidth="1"/>
    <col min="9989" max="9989" width="20.88671875" style="1" customWidth="1"/>
    <col min="9990" max="9990" width="19.44140625" style="1" customWidth="1"/>
    <col min="9991" max="9991" width="12.6640625" style="1" customWidth="1"/>
    <col min="9992" max="9992" width="22.109375" style="1" customWidth="1"/>
    <col min="9993" max="10237" width="8.6640625" style="1"/>
    <col min="10238" max="10238" width="13.44140625" style="1" customWidth="1"/>
    <col min="10239" max="10239" width="48.44140625" style="1" customWidth="1"/>
    <col min="10240" max="10240" width="0" style="1" hidden="1" customWidth="1"/>
    <col min="10241" max="10241" width="10.44140625" style="1" bestFit="1" customWidth="1"/>
    <col min="10242" max="10242" width="14.44140625" style="1" customWidth="1"/>
    <col min="10243" max="10243" width="9.6640625" style="1" customWidth="1"/>
    <col min="10244" max="10244" width="17.88671875" style="1" customWidth="1"/>
    <col min="10245" max="10245" width="20.88671875" style="1" customWidth="1"/>
    <col min="10246" max="10246" width="19.44140625" style="1" customWidth="1"/>
    <col min="10247" max="10247" width="12.6640625" style="1" customWidth="1"/>
    <col min="10248" max="10248" width="22.109375" style="1" customWidth="1"/>
    <col min="10249" max="10493" width="8.6640625" style="1"/>
    <col min="10494" max="10494" width="13.44140625" style="1" customWidth="1"/>
    <col min="10495" max="10495" width="48.44140625" style="1" customWidth="1"/>
    <col min="10496" max="10496" width="0" style="1" hidden="1" customWidth="1"/>
    <col min="10497" max="10497" width="10.44140625" style="1" bestFit="1" customWidth="1"/>
    <col min="10498" max="10498" width="14.44140625" style="1" customWidth="1"/>
    <col min="10499" max="10499" width="9.6640625" style="1" customWidth="1"/>
    <col min="10500" max="10500" width="17.88671875" style="1" customWidth="1"/>
    <col min="10501" max="10501" width="20.88671875" style="1" customWidth="1"/>
    <col min="10502" max="10502" width="19.44140625" style="1" customWidth="1"/>
    <col min="10503" max="10503" width="12.6640625" style="1" customWidth="1"/>
    <col min="10504" max="10504" width="22.109375" style="1" customWidth="1"/>
    <col min="10505" max="10749" width="8.6640625" style="1"/>
    <col min="10750" max="10750" width="13.44140625" style="1" customWidth="1"/>
    <col min="10751" max="10751" width="48.44140625" style="1" customWidth="1"/>
    <col min="10752" max="10752" width="0" style="1" hidden="1" customWidth="1"/>
    <col min="10753" max="10753" width="10.44140625" style="1" bestFit="1" customWidth="1"/>
    <col min="10754" max="10754" width="14.44140625" style="1" customWidth="1"/>
    <col min="10755" max="10755" width="9.6640625" style="1" customWidth="1"/>
    <col min="10756" max="10756" width="17.88671875" style="1" customWidth="1"/>
    <col min="10757" max="10757" width="20.88671875" style="1" customWidth="1"/>
    <col min="10758" max="10758" width="19.44140625" style="1" customWidth="1"/>
    <col min="10759" max="10759" width="12.6640625" style="1" customWidth="1"/>
    <col min="10760" max="10760" width="22.109375" style="1" customWidth="1"/>
    <col min="10761" max="11005" width="8.6640625" style="1"/>
    <col min="11006" max="11006" width="13.44140625" style="1" customWidth="1"/>
    <col min="11007" max="11007" width="48.44140625" style="1" customWidth="1"/>
    <col min="11008" max="11008" width="0" style="1" hidden="1" customWidth="1"/>
    <col min="11009" max="11009" width="10.44140625" style="1" bestFit="1" customWidth="1"/>
    <col min="11010" max="11010" width="14.44140625" style="1" customWidth="1"/>
    <col min="11011" max="11011" width="9.6640625" style="1" customWidth="1"/>
    <col min="11012" max="11012" width="17.88671875" style="1" customWidth="1"/>
    <col min="11013" max="11013" width="20.88671875" style="1" customWidth="1"/>
    <col min="11014" max="11014" width="19.44140625" style="1" customWidth="1"/>
    <col min="11015" max="11015" width="12.6640625" style="1" customWidth="1"/>
    <col min="11016" max="11016" width="22.109375" style="1" customWidth="1"/>
    <col min="11017" max="11261" width="8.6640625" style="1"/>
    <col min="11262" max="11262" width="13.44140625" style="1" customWidth="1"/>
    <col min="11263" max="11263" width="48.44140625" style="1" customWidth="1"/>
    <col min="11264" max="11264" width="0" style="1" hidden="1" customWidth="1"/>
    <col min="11265" max="11265" width="10.44140625" style="1" bestFit="1" customWidth="1"/>
    <col min="11266" max="11266" width="14.44140625" style="1" customWidth="1"/>
    <col min="11267" max="11267" width="9.6640625" style="1" customWidth="1"/>
    <col min="11268" max="11268" width="17.88671875" style="1" customWidth="1"/>
    <col min="11269" max="11269" width="20.88671875" style="1" customWidth="1"/>
    <col min="11270" max="11270" width="19.44140625" style="1" customWidth="1"/>
    <col min="11271" max="11271" width="12.6640625" style="1" customWidth="1"/>
    <col min="11272" max="11272" width="22.109375" style="1" customWidth="1"/>
    <col min="11273" max="11517" width="8.6640625" style="1"/>
    <col min="11518" max="11518" width="13.44140625" style="1" customWidth="1"/>
    <col min="11519" max="11519" width="48.44140625" style="1" customWidth="1"/>
    <col min="11520" max="11520" width="0" style="1" hidden="1" customWidth="1"/>
    <col min="11521" max="11521" width="10.44140625" style="1" bestFit="1" customWidth="1"/>
    <col min="11522" max="11522" width="14.44140625" style="1" customWidth="1"/>
    <col min="11523" max="11523" width="9.6640625" style="1" customWidth="1"/>
    <col min="11524" max="11524" width="17.88671875" style="1" customWidth="1"/>
    <col min="11525" max="11525" width="20.88671875" style="1" customWidth="1"/>
    <col min="11526" max="11526" width="19.44140625" style="1" customWidth="1"/>
    <col min="11527" max="11527" width="12.6640625" style="1" customWidth="1"/>
    <col min="11528" max="11528" width="22.109375" style="1" customWidth="1"/>
    <col min="11529" max="11773" width="8.6640625" style="1"/>
    <col min="11774" max="11774" width="13.44140625" style="1" customWidth="1"/>
    <col min="11775" max="11775" width="48.44140625" style="1" customWidth="1"/>
    <col min="11776" max="11776" width="0" style="1" hidden="1" customWidth="1"/>
    <col min="11777" max="11777" width="10.44140625" style="1" bestFit="1" customWidth="1"/>
    <col min="11778" max="11778" width="14.44140625" style="1" customWidth="1"/>
    <col min="11779" max="11779" width="9.6640625" style="1" customWidth="1"/>
    <col min="11780" max="11780" width="17.88671875" style="1" customWidth="1"/>
    <col min="11781" max="11781" width="20.88671875" style="1" customWidth="1"/>
    <col min="11782" max="11782" width="19.44140625" style="1" customWidth="1"/>
    <col min="11783" max="11783" width="12.6640625" style="1" customWidth="1"/>
    <col min="11784" max="11784" width="22.109375" style="1" customWidth="1"/>
    <col min="11785" max="12029" width="8.6640625" style="1"/>
    <col min="12030" max="12030" width="13.44140625" style="1" customWidth="1"/>
    <col min="12031" max="12031" width="48.44140625" style="1" customWidth="1"/>
    <col min="12032" max="12032" width="0" style="1" hidden="1" customWidth="1"/>
    <col min="12033" max="12033" width="10.44140625" style="1" bestFit="1" customWidth="1"/>
    <col min="12034" max="12034" width="14.44140625" style="1" customWidth="1"/>
    <col min="12035" max="12035" width="9.6640625" style="1" customWidth="1"/>
    <col min="12036" max="12036" width="17.88671875" style="1" customWidth="1"/>
    <col min="12037" max="12037" width="20.88671875" style="1" customWidth="1"/>
    <col min="12038" max="12038" width="19.44140625" style="1" customWidth="1"/>
    <col min="12039" max="12039" width="12.6640625" style="1" customWidth="1"/>
    <col min="12040" max="12040" width="22.109375" style="1" customWidth="1"/>
    <col min="12041" max="12285" width="8.6640625" style="1"/>
    <col min="12286" max="12286" width="13.44140625" style="1" customWidth="1"/>
    <col min="12287" max="12287" width="48.44140625" style="1" customWidth="1"/>
    <col min="12288" max="12288" width="0" style="1" hidden="1" customWidth="1"/>
    <col min="12289" max="12289" width="10.44140625" style="1" bestFit="1" customWidth="1"/>
    <col min="12290" max="12290" width="14.44140625" style="1" customWidth="1"/>
    <col min="12291" max="12291" width="9.6640625" style="1" customWidth="1"/>
    <col min="12292" max="12292" width="17.88671875" style="1" customWidth="1"/>
    <col min="12293" max="12293" width="20.88671875" style="1" customWidth="1"/>
    <col min="12294" max="12294" width="19.44140625" style="1" customWidth="1"/>
    <col min="12295" max="12295" width="12.6640625" style="1" customWidth="1"/>
    <col min="12296" max="12296" width="22.109375" style="1" customWidth="1"/>
    <col min="12297" max="12541" width="8.6640625" style="1"/>
    <col min="12542" max="12542" width="13.44140625" style="1" customWidth="1"/>
    <col min="12543" max="12543" width="48.44140625" style="1" customWidth="1"/>
    <col min="12544" max="12544" width="0" style="1" hidden="1" customWidth="1"/>
    <col min="12545" max="12545" width="10.44140625" style="1" bestFit="1" customWidth="1"/>
    <col min="12546" max="12546" width="14.44140625" style="1" customWidth="1"/>
    <col min="12547" max="12547" width="9.6640625" style="1" customWidth="1"/>
    <col min="12548" max="12548" width="17.88671875" style="1" customWidth="1"/>
    <col min="12549" max="12549" width="20.88671875" style="1" customWidth="1"/>
    <col min="12550" max="12550" width="19.44140625" style="1" customWidth="1"/>
    <col min="12551" max="12551" width="12.6640625" style="1" customWidth="1"/>
    <col min="12552" max="12552" width="22.109375" style="1" customWidth="1"/>
    <col min="12553" max="12797" width="8.6640625" style="1"/>
    <col min="12798" max="12798" width="13.44140625" style="1" customWidth="1"/>
    <col min="12799" max="12799" width="48.44140625" style="1" customWidth="1"/>
    <col min="12800" max="12800" width="0" style="1" hidden="1" customWidth="1"/>
    <col min="12801" max="12801" width="10.44140625" style="1" bestFit="1" customWidth="1"/>
    <col min="12802" max="12802" width="14.44140625" style="1" customWidth="1"/>
    <col min="12803" max="12803" width="9.6640625" style="1" customWidth="1"/>
    <col min="12804" max="12804" width="17.88671875" style="1" customWidth="1"/>
    <col min="12805" max="12805" width="20.88671875" style="1" customWidth="1"/>
    <col min="12806" max="12806" width="19.44140625" style="1" customWidth="1"/>
    <col min="12807" max="12807" width="12.6640625" style="1" customWidth="1"/>
    <col min="12808" max="12808" width="22.109375" style="1" customWidth="1"/>
    <col min="12809" max="13053" width="8.6640625" style="1"/>
    <col min="13054" max="13054" width="13.44140625" style="1" customWidth="1"/>
    <col min="13055" max="13055" width="48.44140625" style="1" customWidth="1"/>
    <col min="13056" max="13056" width="0" style="1" hidden="1" customWidth="1"/>
    <col min="13057" max="13057" width="10.44140625" style="1" bestFit="1" customWidth="1"/>
    <col min="13058" max="13058" width="14.44140625" style="1" customWidth="1"/>
    <col min="13059" max="13059" width="9.6640625" style="1" customWidth="1"/>
    <col min="13060" max="13060" width="17.88671875" style="1" customWidth="1"/>
    <col min="13061" max="13061" width="20.88671875" style="1" customWidth="1"/>
    <col min="13062" max="13062" width="19.44140625" style="1" customWidth="1"/>
    <col min="13063" max="13063" width="12.6640625" style="1" customWidth="1"/>
    <col min="13064" max="13064" width="22.109375" style="1" customWidth="1"/>
    <col min="13065" max="13309" width="8.6640625" style="1"/>
    <col min="13310" max="13310" width="13.44140625" style="1" customWidth="1"/>
    <col min="13311" max="13311" width="48.44140625" style="1" customWidth="1"/>
    <col min="13312" max="13312" width="0" style="1" hidden="1" customWidth="1"/>
    <col min="13313" max="13313" width="10.44140625" style="1" bestFit="1" customWidth="1"/>
    <col min="13314" max="13314" width="14.44140625" style="1" customWidth="1"/>
    <col min="13315" max="13315" width="9.6640625" style="1" customWidth="1"/>
    <col min="13316" max="13316" width="17.88671875" style="1" customWidth="1"/>
    <col min="13317" max="13317" width="20.88671875" style="1" customWidth="1"/>
    <col min="13318" max="13318" width="19.44140625" style="1" customWidth="1"/>
    <col min="13319" max="13319" width="12.6640625" style="1" customWidth="1"/>
    <col min="13320" max="13320" width="22.109375" style="1" customWidth="1"/>
    <col min="13321" max="13565" width="8.6640625" style="1"/>
    <col min="13566" max="13566" width="13.44140625" style="1" customWidth="1"/>
    <col min="13567" max="13567" width="48.44140625" style="1" customWidth="1"/>
    <col min="13568" max="13568" width="0" style="1" hidden="1" customWidth="1"/>
    <col min="13569" max="13569" width="10.44140625" style="1" bestFit="1" customWidth="1"/>
    <col min="13570" max="13570" width="14.44140625" style="1" customWidth="1"/>
    <col min="13571" max="13571" width="9.6640625" style="1" customWidth="1"/>
    <col min="13572" max="13572" width="17.88671875" style="1" customWidth="1"/>
    <col min="13573" max="13573" width="20.88671875" style="1" customWidth="1"/>
    <col min="13574" max="13574" width="19.44140625" style="1" customWidth="1"/>
    <col min="13575" max="13575" width="12.6640625" style="1" customWidth="1"/>
    <col min="13576" max="13576" width="22.109375" style="1" customWidth="1"/>
    <col min="13577" max="13821" width="8.6640625" style="1"/>
    <col min="13822" max="13822" width="13.44140625" style="1" customWidth="1"/>
    <col min="13823" max="13823" width="48.44140625" style="1" customWidth="1"/>
    <col min="13824" max="13824" width="0" style="1" hidden="1" customWidth="1"/>
    <col min="13825" max="13825" width="10.44140625" style="1" bestFit="1" customWidth="1"/>
    <col min="13826" max="13826" width="14.44140625" style="1" customWidth="1"/>
    <col min="13827" max="13827" width="9.6640625" style="1" customWidth="1"/>
    <col min="13828" max="13828" width="17.88671875" style="1" customWidth="1"/>
    <col min="13829" max="13829" width="20.88671875" style="1" customWidth="1"/>
    <col min="13830" max="13830" width="19.44140625" style="1" customWidth="1"/>
    <col min="13831" max="13831" width="12.6640625" style="1" customWidth="1"/>
    <col min="13832" max="13832" width="22.109375" style="1" customWidth="1"/>
    <col min="13833" max="14077" width="8.6640625" style="1"/>
    <col min="14078" max="14078" width="13.44140625" style="1" customWidth="1"/>
    <col min="14079" max="14079" width="48.44140625" style="1" customWidth="1"/>
    <col min="14080" max="14080" width="0" style="1" hidden="1" customWidth="1"/>
    <col min="14081" max="14081" width="10.44140625" style="1" bestFit="1" customWidth="1"/>
    <col min="14082" max="14082" width="14.44140625" style="1" customWidth="1"/>
    <col min="14083" max="14083" width="9.6640625" style="1" customWidth="1"/>
    <col min="14084" max="14084" width="17.88671875" style="1" customWidth="1"/>
    <col min="14085" max="14085" width="20.88671875" style="1" customWidth="1"/>
    <col min="14086" max="14086" width="19.44140625" style="1" customWidth="1"/>
    <col min="14087" max="14087" width="12.6640625" style="1" customWidth="1"/>
    <col min="14088" max="14088" width="22.109375" style="1" customWidth="1"/>
    <col min="14089" max="14333" width="8.6640625" style="1"/>
    <col min="14334" max="14334" width="13.44140625" style="1" customWidth="1"/>
    <col min="14335" max="14335" width="48.44140625" style="1" customWidth="1"/>
    <col min="14336" max="14336" width="0" style="1" hidden="1" customWidth="1"/>
    <col min="14337" max="14337" width="10.44140625" style="1" bestFit="1" customWidth="1"/>
    <col min="14338" max="14338" width="14.44140625" style="1" customWidth="1"/>
    <col min="14339" max="14339" width="9.6640625" style="1" customWidth="1"/>
    <col min="14340" max="14340" width="17.88671875" style="1" customWidth="1"/>
    <col min="14341" max="14341" width="20.88671875" style="1" customWidth="1"/>
    <col min="14342" max="14342" width="19.44140625" style="1" customWidth="1"/>
    <col min="14343" max="14343" width="12.6640625" style="1" customWidth="1"/>
    <col min="14344" max="14344" width="22.109375" style="1" customWidth="1"/>
    <col min="14345" max="14589" width="8.6640625" style="1"/>
    <col min="14590" max="14590" width="13.44140625" style="1" customWidth="1"/>
    <col min="14591" max="14591" width="48.44140625" style="1" customWidth="1"/>
    <col min="14592" max="14592" width="0" style="1" hidden="1" customWidth="1"/>
    <col min="14593" max="14593" width="10.44140625" style="1" bestFit="1" customWidth="1"/>
    <col min="14594" max="14594" width="14.44140625" style="1" customWidth="1"/>
    <col min="14595" max="14595" width="9.6640625" style="1" customWidth="1"/>
    <col min="14596" max="14596" width="17.88671875" style="1" customWidth="1"/>
    <col min="14597" max="14597" width="20.88671875" style="1" customWidth="1"/>
    <col min="14598" max="14598" width="19.44140625" style="1" customWidth="1"/>
    <col min="14599" max="14599" width="12.6640625" style="1" customWidth="1"/>
    <col min="14600" max="14600" width="22.109375" style="1" customWidth="1"/>
    <col min="14601" max="14845" width="8.6640625" style="1"/>
    <col min="14846" max="14846" width="13.44140625" style="1" customWidth="1"/>
    <col min="14847" max="14847" width="48.44140625" style="1" customWidth="1"/>
    <col min="14848" max="14848" width="0" style="1" hidden="1" customWidth="1"/>
    <col min="14849" max="14849" width="10.44140625" style="1" bestFit="1" customWidth="1"/>
    <col min="14850" max="14850" width="14.44140625" style="1" customWidth="1"/>
    <col min="14851" max="14851" width="9.6640625" style="1" customWidth="1"/>
    <col min="14852" max="14852" width="17.88671875" style="1" customWidth="1"/>
    <col min="14853" max="14853" width="20.88671875" style="1" customWidth="1"/>
    <col min="14854" max="14854" width="19.44140625" style="1" customWidth="1"/>
    <col min="14855" max="14855" width="12.6640625" style="1" customWidth="1"/>
    <col min="14856" max="14856" width="22.109375" style="1" customWidth="1"/>
    <col min="14857" max="15101" width="8.6640625" style="1"/>
    <col min="15102" max="15102" width="13.44140625" style="1" customWidth="1"/>
    <col min="15103" max="15103" width="48.44140625" style="1" customWidth="1"/>
    <col min="15104" max="15104" width="0" style="1" hidden="1" customWidth="1"/>
    <col min="15105" max="15105" width="10.44140625" style="1" bestFit="1" customWidth="1"/>
    <col min="15106" max="15106" width="14.44140625" style="1" customWidth="1"/>
    <col min="15107" max="15107" width="9.6640625" style="1" customWidth="1"/>
    <col min="15108" max="15108" width="17.88671875" style="1" customWidth="1"/>
    <col min="15109" max="15109" width="20.88671875" style="1" customWidth="1"/>
    <col min="15110" max="15110" width="19.44140625" style="1" customWidth="1"/>
    <col min="15111" max="15111" width="12.6640625" style="1" customWidth="1"/>
    <col min="15112" max="15112" width="22.109375" style="1" customWidth="1"/>
    <col min="15113" max="15357" width="8.6640625" style="1"/>
    <col min="15358" max="15358" width="13.44140625" style="1" customWidth="1"/>
    <col min="15359" max="15359" width="48.44140625" style="1" customWidth="1"/>
    <col min="15360" max="15360" width="0" style="1" hidden="1" customWidth="1"/>
    <col min="15361" max="15361" width="10.44140625" style="1" bestFit="1" customWidth="1"/>
    <col min="15362" max="15362" width="14.44140625" style="1" customWidth="1"/>
    <col min="15363" max="15363" width="9.6640625" style="1" customWidth="1"/>
    <col min="15364" max="15364" width="17.88671875" style="1" customWidth="1"/>
    <col min="15365" max="15365" width="20.88671875" style="1" customWidth="1"/>
    <col min="15366" max="15366" width="19.44140625" style="1" customWidth="1"/>
    <col min="15367" max="15367" width="12.6640625" style="1" customWidth="1"/>
    <col min="15368" max="15368" width="22.109375" style="1" customWidth="1"/>
    <col min="15369" max="15613" width="8.6640625" style="1"/>
    <col min="15614" max="15614" width="13.44140625" style="1" customWidth="1"/>
    <col min="15615" max="15615" width="48.44140625" style="1" customWidth="1"/>
    <col min="15616" max="15616" width="0" style="1" hidden="1" customWidth="1"/>
    <col min="15617" max="15617" width="10.44140625" style="1" bestFit="1" customWidth="1"/>
    <col min="15618" max="15618" width="14.44140625" style="1" customWidth="1"/>
    <col min="15619" max="15619" width="9.6640625" style="1" customWidth="1"/>
    <col min="15620" max="15620" width="17.88671875" style="1" customWidth="1"/>
    <col min="15621" max="15621" width="20.88671875" style="1" customWidth="1"/>
    <col min="15622" max="15622" width="19.44140625" style="1" customWidth="1"/>
    <col min="15623" max="15623" width="12.6640625" style="1" customWidth="1"/>
    <col min="15624" max="15624" width="22.109375" style="1" customWidth="1"/>
    <col min="15625" max="15869" width="8.6640625" style="1"/>
    <col min="15870" max="15870" width="13.44140625" style="1" customWidth="1"/>
    <col min="15871" max="15871" width="48.44140625" style="1" customWidth="1"/>
    <col min="15872" max="15872" width="0" style="1" hidden="1" customWidth="1"/>
    <col min="15873" max="15873" width="10.44140625" style="1" bestFit="1" customWidth="1"/>
    <col min="15874" max="15874" width="14.44140625" style="1" customWidth="1"/>
    <col min="15875" max="15875" width="9.6640625" style="1" customWidth="1"/>
    <col min="15876" max="15876" width="17.88671875" style="1" customWidth="1"/>
    <col min="15877" max="15877" width="20.88671875" style="1" customWidth="1"/>
    <col min="15878" max="15878" width="19.44140625" style="1" customWidth="1"/>
    <col min="15879" max="15879" width="12.6640625" style="1" customWidth="1"/>
    <col min="15880" max="15880" width="22.109375" style="1" customWidth="1"/>
    <col min="15881" max="16125" width="8.6640625" style="1"/>
    <col min="16126" max="16126" width="13.44140625" style="1" customWidth="1"/>
    <col min="16127" max="16127" width="48.44140625" style="1" customWidth="1"/>
    <col min="16128" max="16128" width="0" style="1" hidden="1" customWidth="1"/>
    <col min="16129" max="16129" width="10.44140625" style="1" bestFit="1" customWidth="1"/>
    <col min="16130" max="16130" width="14.44140625" style="1" customWidth="1"/>
    <col min="16131" max="16131" width="9.6640625" style="1" customWidth="1"/>
    <col min="16132" max="16132" width="17.88671875" style="1" customWidth="1"/>
    <col min="16133" max="16133" width="20.88671875" style="1" customWidth="1"/>
    <col min="16134" max="16134" width="19.44140625" style="1" customWidth="1"/>
    <col min="16135" max="16135" width="12.6640625" style="1" customWidth="1"/>
    <col min="16136" max="16136" width="22.109375" style="1" customWidth="1"/>
    <col min="16137" max="16384" width="8.6640625" style="1"/>
  </cols>
  <sheetData>
    <row r="1" spans="2:8" s="6" customFormat="1" ht="31.5" customHeight="1" x14ac:dyDescent="0.3">
      <c r="B1" s="187" t="s">
        <v>286</v>
      </c>
      <c r="C1" s="187"/>
      <c r="D1" s="187"/>
      <c r="E1" s="187"/>
      <c r="F1" s="187"/>
      <c r="G1" s="187"/>
      <c r="H1" s="187"/>
    </row>
    <row r="2" spans="2:8" s="70" customFormat="1" ht="19.5" customHeight="1" x14ac:dyDescent="0.3">
      <c r="B2" s="185"/>
      <c r="C2" s="185"/>
      <c r="D2" s="185"/>
      <c r="E2" s="185"/>
      <c r="F2" s="186"/>
      <c r="G2" s="68">
        <f t="shared" ref="G2:H2" si="0">SUM(G4:G111)</f>
        <v>11800</v>
      </c>
      <c r="H2" s="69">
        <f t="shared" si="0"/>
        <v>7200000000</v>
      </c>
    </row>
    <row r="3" spans="2:8" s="30" customFormat="1" ht="52.2" customHeight="1" x14ac:dyDescent="0.3">
      <c r="B3" s="88" t="s">
        <v>45</v>
      </c>
      <c r="C3" s="89" t="s">
        <v>46</v>
      </c>
      <c r="D3" s="89" t="s">
        <v>12</v>
      </c>
      <c r="E3" s="89" t="s">
        <v>47</v>
      </c>
      <c r="F3" s="89" t="s">
        <v>44</v>
      </c>
      <c r="G3" s="90" t="s">
        <v>48</v>
      </c>
      <c r="H3" s="95" t="s">
        <v>49</v>
      </c>
    </row>
    <row r="4" spans="2:8" x14ac:dyDescent="0.3">
      <c r="B4" s="71" t="s">
        <v>287</v>
      </c>
      <c r="C4" s="72" t="s">
        <v>288</v>
      </c>
      <c r="D4" s="73"/>
      <c r="E4" s="74" t="s">
        <v>50</v>
      </c>
      <c r="F4" s="73"/>
      <c r="G4" s="75"/>
      <c r="H4" s="75"/>
    </row>
    <row r="5" spans="2:8" x14ac:dyDescent="0.3">
      <c r="B5" s="71" t="s">
        <v>17</v>
      </c>
      <c r="C5" s="73" t="s">
        <v>289</v>
      </c>
      <c r="D5" s="73"/>
      <c r="E5" s="74" t="s">
        <v>50</v>
      </c>
      <c r="F5" s="73"/>
      <c r="G5" s="75"/>
      <c r="H5" s="75">
        <v>453623000</v>
      </c>
    </row>
    <row r="6" spans="2:8" x14ac:dyDescent="0.3">
      <c r="B6" s="76" t="s">
        <v>290</v>
      </c>
      <c r="C6" s="72" t="s">
        <v>291</v>
      </c>
      <c r="D6" s="73"/>
      <c r="E6" s="74" t="s">
        <v>50</v>
      </c>
      <c r="F6" s="73"/>
      <c r="G6" s="75"/>
      <c r="H6" s="75"/>
    </row>
    <row r="7" spans="2:8" ht="31.2" x14ac:dyDescent="0.3">
      <c r="B7" s="71" t="s">
        <v>18</v>
      </c>
      <c r="C7" s="73" t="s">
        <v>289</v>
      </c>
      <c r="D7" s="73" t="s">
        <v>87</v>
      </c>
      <c r="E7" s="74" t="s">
        <v>50</v>
      </c>
      <c r="F7" s="73"/>
      <c r="G7" s="75"/>
      <c r="H7" s="75">
        <v>1200000000</v>
      </c>
    </row>
    <row r="8" spans="2:8" ht="31.2" x14ac:dyDescent="0.3">
      <c r="B8" s="71" t="s">
        <v>52</v>
      </c>
      <c r="C8" s="73" t="s">
        <v>292</v>
      </c>
      <c r="D8" s="73" t="s">
        <v>293</v>
      </c>
      <c r="E8" s="74" t="s">
        <v>50</v>
      </c>
      <c r="F8" s="73"/>
      <c r="G8" s="75"/>
      <c r="H8" s="75"/>
    </row>
    <row r="9" spans="2:8" x14ac:dyDescent="0.3">
      <c r="B9" s="76" t="s">
        <v>294</v>
      </c>
      <c r="C9" s="72" t="s">
        <v>295</v>
      </c>
      <c r="D9" s="73"/>
      <c r="E9" s="74" t="s">
        <v>50</v>
      </c>
      <c r="F9" s="73"/>
      <c r="G9" s="75"/>
      <c r="H9" s="75"/>
    </row>
    <row r="10" spans="2:8" ht="78" x14ac:dyDescent="0.3">
      <c r="B10" s="71" t="s">
        <v>131</v>
      </c>
      <c r="C10" s="77" t="s">
        <v>296</v>
      </c>
      <c r="D10" s="73" t="s">
        <v>129</v>
      </c>
      <c r="E10" s="74" t="s">
        <v>50</v>
      </c>
      <c r="F10" s="73"/>
      <c r="G10" s="75"/>
      <c r="H10" s="75">
        <v>127116000</v>
      </c>
    </row>
    <row r="11" spans="2:8" ht="78" x14ac:dyDescent="0.3">
      <c r="B11" s="71" t="s">
        <v>83</v>
      </c>
      <c r="C11" s="77" t="s">
        <v>297</v>
      </c>
      <c r="D11" s="73" t="s">
        <v>81</v>
      </c>
      <c r="E11" s="74" t="s">
        <v>50</v>
      </c>
      <c r="F11" s="73"/>
      <c r="G11" s="75"/>
      <c r="H11" s="75">
        <v>122661000</v>
      </c>
    </row>
    <row r="12" spans="2:8" ht="78" x14ac:dyDescent="0.3">
      <c r="B12" s="71" t="s">
        <v>246</v>
      </c>
      <c r="C12" s="77" t="s">
        <v>298</v>
      </c>
      <c r="D12" s="73" t="s">
        <v>299</v>
      </c>
      <c r="E12" s="74" t="s">
        <v>50</v>
      </c>
      <c r="F12" s="73"/>
      <c r="G12" s="75"/>
      <c r="H12" s="75">
        <v>32000000</v>
      </c>
    </row>
    <row r="13" spans="2:8" x14ac:dyDescent="0.3">
      <c r="B13" s="71" t="s">
        <v>300</v>
      </c>
      <c r="C13" s="73" t="s">
        <v>301</v>
      </c>
      <c r="D13" s="73"/>
      <c r="E13" s="74" t="s">
        <v>50</v>
      </c>
      <c r="F13" s="73"/>
      <c r="G13" s="75"/>
      <c r="H13" s="75"/>
    </row>
    <row r="14" spans="2:8" x14ac:dyDescent="0.3">
      <c r="B14" s="76" t="s">
        <v>302</v>
      </c>
      <c r="C14" s="72" t="s">
        <v>19</v>
      </c>
      <c r="D14" s="73"/>
      <c r="E14" s="74" t="s">
        <v>50</v>
      </c>
      <c r="F14" s="73"/>
      <c r="G14" s="75"/>
      <c r="H14" s="75"/>
    </row>
    <row r="15" spans="2:8" x14ac:dyDescent="0.3">
      <c r="B15" s="71" t="s">
        <v>20</v>
      </c>
      <c r="C15" s="73" t="s">
        <v>303</v>
      </c>
      <c r="D15" s="73"/>
      <c r="E15" s="74" t="s">
        <v>50</v>
      </c>
      <c r="F15" s="73"/>
      <c r="G15" s="75"/>
      <c r="H15" s="75"/>
    </row>
    <row r="16" spans="2:8" x14ac:dyDescent="0.3">
      <c r="B16" s="71" t="s">
        <v>26</v>
      </c>
      <c r="C16" s="73" t="s">
        <v>304</v>
      </c>
      <c r="D16" s="73"/>
      <c r="E16" s="74" t="s">
        <v>50</v>
      </c>
      <c r="F16" s="73"/>
      <c r="G16" s="75"/>
      <c r="H16" s="75"/>
    </row>
    <row r="17" spans="2:12" x14ac:dyDescent="0.3">
      <c r="B17" s="76" t="s">
        <v>72</v>
      </c>
      <c r="C17" s="72" t="s">
        <v>305</v>
      </c>
      <c r="D17" s="73"/>
      <c r="E17" s="74" t="s">
        <v>50</v>
      </c>
      <c r="F17" s="73"/>
      <c r="G17" s="75"/>
      <c r="H17" s="75"/>
    </row>
    <row r="18" spans="2:12" x14ac:dyDescent="0.3">
      <c r="B18" s="71" t="s">
        <v>103</v>
      </c>
      <c r="C18" s="73" t="s">
        <v>306</v>
      </c>
      <c r="D18" s="73" t="s">
        <v>101</v>
      </c>
      <c r="E18" s="74" t="s">
        <v>50</v>
      </c>
      <c r="F18" s="73"/>
      <c r="G18" s="75"/>
      <c r="H18" s="75"/>
    </row>
    <row r="19" spans="2:12" x14ac:dyDescent="0.3">
      <c r="B19" s="71" t="s">
        <v>430</v>
      </c>
      <c r="C19" s="73" t="s">
        <v>431</v>
      </c>
      <c r="D19" s="73"/>
      <c r="E19" s="74" t="s">
        <v>50</v>
      </c>
      <c r="F19" s="73"/>
      <c r="G19" s="75"/>
      <c r="H19" s="75"/>
    </row>
    <row r="20" spans="2:12" x14ac:dyDescent="0.3">
      <c r="B20" s="76" t="s">
        <v>307</v>
      </c>
      <c r="C20" s="72" t="s">
        <v>308</v>
      </c>
      <c r="D20" s="73"/>
      <c r="E20" s="74" t="s">
        <v>50</v>
      </c>
      <c r="F20" s="73"/>
      <c r="G20" s="75"/>
      <c r="H20" s="75"/>
    </row>
    <row r="21" spans="2:12" x14ac:dyDescent="0.3">
      <c r="B21" s="71" t="s">
        <v>194</v>
      </c>
      <c r="C21" s="73" t="s">
        <v>309</v>
      </c>
      <c r="D21" s="73"/>
      <c r="E21" s="74" t="s">
        <v>50</v>
      </c>
      <c r="F21" s="78" t="s">
        <v>310</v>
      </c>
      <c r="G21" s="79">
        <v>2500</v>
      </c>
      <c r="H21" s="75">
        <v>156000000</v>
      </c>
    </row>
    <row r="22" spans="2:12" x14ac:dyDescent="0.3">
      <c r="B22" s="71" t="s">
        <v>169</v>
      </c>
      <c r="C22" s="73" t="s">
        <v>311</v>
      </c>
      <c r="D22" s="73"/>
      <c r="E22" s="74" t="s">
        <v>50</v>
      </c>
      <c r="F22" s="74" t="s">
        <v>310</v>
      </c>
      <c r="G22" s="79">
        <v>2000</v>
      </c>
      <c r="H22" s="75">
        <v>310000000</v>
      </c>
    </row>
    <row r="23" spans="2:12" s="80" customFormat="1" x14ac:dyDescent="0.3">
      <c r="B23" s="71" t="s">
        <v>178</v>
      </c>
      <c r="C23" s="73" t="s">
        <v>312</v>
      </c>
      <c r="D23" s="73"/>
      <c r="E23" s="74" t="s">
        <v>50</v>
      </c>
      <c r="F23" s="74" t="s">
        <v>313</v>
      </c>
      <c r="G23" s="79">
        <v>200</v>
      </c>
      <c r="H23" s="75">
        <v>5000000</v>
      </c>
    </row>
    <row r="24" spans="2:12" x14ac:dyDescent="0.3">
      <c r="B24" s="71" t="s">
        <v>180</v>
      </c>
      <c r="C24" s="73" t="s">
        <v>314</v>
      </c>
      <c r="D24" s="73"/>
      <c r="E24" s="74" t="s">
        <v>50</v>
      </c>
      <c r="F24" s="74" t="s">
        <v>310</v>
      </c>
      <c r="G24" s="79">
        <v>300</v>
      </c>
      <c r="H24" s="75">
        <v>6600000</v>
      </c>
      <c r="L24" s="137"/>
    </row>
    <row r="25" spans="2:12" x14ac:dyDescent="0.3">
      <c r="B25" s="71" t="s">
        <v>182</v>
      </c>
      <c r="C25" s="73" t="s">
        <v>315</v>
      </c>
      <c r="D25" s="73"/>
      <c r="E25" s="74" t="s">
        <v>50</v>
      </c>
      <c r="F25" s="74" t="s">
        <v>316</v>
      </c>
      <c r="G25" s="79">
        <v>100</v>
      </c>
      <c r="H25" s="75">
        <v>3400000</v>
      </c>
    </row>
    <row r="26" spans="2:12" x14ac:dyDescent="0.3">
      <c r="B26" s="71" t="s">
        <v>184</v>
      </c>
      <c r="C26" s="73" t="s">
        <v>458</v>
      </c>
      <c r="D26" s="73"/>
      <c r="E26" s="74" t="s">
        <v>50</v>
      </c>
      <c r="F26" s="74" t="s">
        <v>316</v>
      </c>
      <c r="G26" s="79">
        <v>200</v>
      </c>
      <c r="H26" s="75">
        <v>8600000</v>
      </c>
    </row>
    <row r="27" spans="2:12" s="80" customFormat="1" x14ac:dyDescent="0.3">
      <c r="B27" s="76" t="s">
        <v>317</v>
      </c>
      <c r="C27" s="72" t="s">
        <v>318</v>
      </c>
      <c r="D27" s="73"/>
      <c r="E27" s="74" t="s">
        <v>50</v>
      </c>
      <c r="F27" s="73"/>
      <c r="G27" s="75"/>
      <c r="H27" s="75"/>
    </row>
    <row r="28" spans="2:12" s="80" customFormat="1" x14ac:dyDescent="0.3">
      <c r="B28" s="71" t="s">
        <v>158</v>
      </c>
      <c r="C28" s="73" t="s">
        <v>319</v>
      </c>
      <c r="D28" s="73"/>
      <c r="E28" s="74" t="s">
        <v>50</v>
      </c>
      <c r="F28" s="73"/>
      <c r="G28" s="75"/>
      <c r="H28" s="75"/>
    </row>
    <row r="29" spans="2:12" s="80" customFormat="1" x14ac:dyDescent="0.3">
      <c r="B29" s="76" t="s">
        <v>320</v>
      </c>
      <c r="C29" s="72" t="s">
        <v>321</v>
      </c>
      <c r="D29" s="73"/>
      <c r="E29" s="74" t="s">
        <v>50</v>
      </c>
      <c r="F29" s="73"/>
      <c r="G29" s="75"/>
      <c r="H29" s="75"/>
    </row>
    <row r="30" spans="2:12" x14ac:dyDescent="0.3">
      <c r="B30" s="71" t="s">
        <v>211</v>
      </c>
      <c r="C30" s="73" t="s">
        <v>322</v>
      </c>
      <c r="D30" s="73"/>
      <c r="E30" s="74" t="s">
        <v>50</v>
      </c>
      <c r="F30" s="73"/>
      <c r="G30" s="75"/>
      <c r="H30" s="75"/>
    </row>
    <row r="31" spans="2:12" x14ac:dyDescent="0.3">
      <c r="B31" s="71" t="s">
        <v>201</v>
      </c>
      <c r="C31" s="73" t="s">
        <v>323</v>
      </c>
      <c r="D31" s="73"/>
      <c r="E31" s="74" t="s">
        <v>50</v>
      </c>
      <c r="F31" s="73"/>
      <c r="G31" s="75"/>
      <c r="H31" s="75"/>
    </row>
    <row r="32" spans="2:12" x14ac:dyDescent="0.3">
      <c r="B32" s="76" t="s">
        <v>324</v>
      </c>
      <c r="C32" s="72" t="s">
        <v>325</v>
      </c>
      <c r="D32" s="73"/>
      <c r="E32" s="74" t="s">
        <v>50</v>
      </c>
      <c r="F32" s="73"/>
      <c r="G32" s="75"/>
      <c r="H32" s="75"/>
    </row>
    <row r="33" spans="2:8" x14ac:dyDescent="0.3">
      <c r="B33" s="71" t="s">
        <v>210</v>
      </c>
      <c r="C33" s="73" t="s">
        <v>326</v>
      </c>
      <c r="D33" s="73"/>
      <c r="E33" s="74" t="s">
        <v>50</v>
      </c>
      <c r="F33" s="74" t="s">
        <v>53</v>
      </c>
      <c r="G33" s="79">
        <v>3000</v>
      </c>
      <c r="H33" s="75">
        <v>360000000</v>
      </c>
    </row>
    <row r="34" spans="2:8" x14ac:dyDescent="0.3">
      <c r="B34" s="71" t="s">
        <v>200</v>
      </c>
      <c r="C34" s="73" t="s">
        <v>327</v>
      </c>
      <c r="D34" s="73"/>
      <c r="E34" s="74" t="s">
        <v>50</v>
      </c>
      <c r="F34" s="74" t="s">
        <v>53</v>
      </c>
      <c r="G34" s="79">
        <v>3500</v>
      </c>
      <c r="H34" s="75">
        <v>595000000</v>
      </c>
    </row>
    <row r="35" spans="2:8" x14ac:dyDescent="0.3">
      <c r="B35" s="76" t="s">
        <v>25</v>
      </c>
      <c r="C35" s="72" t="s">
        <v>328</v>
      </c>
      <c r="D35" s="73"/>
      <c r="E35" s="74" t="s">
        <v>50</v>
      </c>
      <c r="F35" s="73"/>
      <c r="G35" s="75"/>
      <c r="H35" s="75"/>
    </row>
    <row r="36" spans="2:8" x14ac:dyDescent="0.3">
      <c r="B36" s="71" t="s">
        <v>329</v>
      </c>
      <c r="C36" s="73" t="s">
        <v>330</v>
      </c>
      <c r="D36" s="73"/>
      <c r="E36" s="74" t="s">
        <v>50</v>
      </c>
      <c r="F36" s="73"/>
      <c r="G36" s="75"/>
      <c r="H36" s="75">
        <v>120000000</v>
      </c>
    </row>
    <row r="37" spans="2:8" x14ac:dyDescent="0.3">
      <c r="B37" s="71" t="s">
        <v>223</v>
      </c>
      <c r="C37" s="73" t="s">
        <v>331</v>
      </c>
      <c r="D37" s="73"/>
      <c r="E37" s="74" t="s">
        <v>50</v>
      </c>
      <c r="F37" s="73"/>
      <c r="G37" s="75"/>
      <c r="H37" s="75"/>
    </row>
    <row r="38" spans="2:8" x14ac:dyDescent="0.3">
      <c r="B38" s="71" t="s">
        <v>216</v>
      </c>
      <c r="C38" s="73" t="s">
        <v>332</v>
      </c>
      <c r="D38" s="73"/>
      <c r="E38" s="74" t="s">
        <v>50</v>
      </c>
      <c r="F38" s="73"/>
      <c r="G38" s="75"/>
      <c r="H38" s="75"/>
    </row>
    <row r="39" spans="2:8" x14ac:dyDescent="0.3">
      <c r="B39" s="76" t="s">
        <v>333</v>
      </c>
      <c r="C39" s="72" t="s">
        <v>334</v>
      </c>
      <c r="D39" s="73"/>
      <c r="E39" s="81" t="s">
        <v>54</v>
      </c>
      <c r="F39" s="73"/>
      <c r="G39" s="75"/>
      <c r="H39" s="75"/>
    </row>
    <row r="40" spans="2:8" x14ac:dyDescent="0.3">
      <c r="B40" s="71" t="s">
        <v>31</v>
      </c>
      <c r="C40" s="73" t="s">
        <v>335</v>
      </c>
      <c r="D40" s="73"/>
      <c r="E40" s="81" t="s">
        <v>54</v>
      </c>
      <c r="F40" s="73"/>
      <c r="G40" s="75"/>
      <c r="H40" s="75">
        <v>30000000</v>
      </c>
    </row>
    <row r="41" spans="2:8" x14ac:dyDescent="0.3">
      <c r="B41" s="76" t="s">
        <v>336</v>
      </c>
      <c r="C41" s="72" t="s">
        <v>337</v>
      </c>
      <c r="D41" s="73"/>
      <c r="E41" s="74" t="s">
        <v>50</v>
      </c>
      <c r="F41" s="73"/>
      <c r="G41" s="75"/>
      <c r="H41" s="75"/>
    </row>
    <row r="42" spans="2:8" s="82" customFormat="1" x14ac:dyDescent="0.3">
      <c r="B42" s="71" t="s">
        <v>163</v>
      </c>
      <c r="C42" s="73" t="s">
        <v>338</v>
      </c>
      <c r="D42" s="73"/>
      <c r="E42" s="74" t="s">
        <v>50</v>
      </c>
      <c r="F42" s="73"/>
      <c r="G42" s="75"/>
      <c r="H42" s="75"/>
    </row>
    <row r="43" spans="2:8" x14ac:dyDescent="0.3">
      <c r="B43" s="76" t="s">
        <v>339</v>
      </c>
      <c r="C43" s="72" t="s">
        <v>340</v>
      </c>
      <c r="D43" s="73"/>
      <c r="E43" s="74" t="s">
        <v>50</v>
      </c>
      <c r="F43" s="73"/>
      <c r="G43" s="75"/>
      <c r="H43" s="75"/>
    </row>
    <row r="44" spans="2:8" ht="31.2" x14ac:dyDescent="0.3">
      <c r="B44" s="71" t="s">
        <v>341</v>
      </c>
      <c r="C44" s="73" t="s">
        <v>342</v>
      </c>
      <c r="D44" s="73"/>
      <c r="E44" s="74" t="s">
        <v>50</v>
      </c>
      <c r="F44" s="74" t="s">
        <v>51</v>
      </c>
      <c r="G44" s="75"/>
      <c r="H44" s="75">
        <v>100000000</v>
      </c>
    </row>
    <row r="45" spans="2:8" x14ac:dyDescent="0.3">
      <c r="B45" s="76" t="s">
        <v>343</v>
      </c>
      <c r="C45" s="72" t="s">
        <v>344</v>
      </c>
      <c r="D45" s="73"/>
      <c r="E45" s="81" t="s">
        <v>54</v>
      </c>
      <c r="F45" s="73"/>
      <c r="G45" s="75"/>
      <c r="H45" s="75"/>
    </row>
    <row r="46" spans="2:8" ht="60" customHeight="1" x14ac:dyDescent="0.3">
      <c r="B46" s="71" t="s">
        <v>159</v>
      </c>
      <c r="C46" s="73" t="s">
        <v>345</v>
      </c>
      <c r="D46" s="73" t="s">
        <v>156</v>
      </c>
      <c r="E46" s="81" t="s">
        <v>54</v>
      </c>
      <c r="F46" s="73"/>
      <c r="G46" s="75"/>
      <c r="H46" s="75"/>
    </row>
    <row r="47" spans="2:8" ht="60" customHeight="1" x14ac:dyDescent="0.3">
      <c r="B47" s="71" t="s">
        <v>224</v>
      </c>
      <c r="C47" s="73" t="s">
        <v>346</v>
      </c>
      <c r="D47" s="73" t="s">
        <v>221</v>
      </c>
      <c r="E47" s="81" t="s">
        <v>54</v>
      </c>
      <c r="F47" s="73"/>
      <c r="G47" s="75"/>
      <c r="H47" s="75"/>
    </row>
    <row r="48" spans="2:8" ht="60" customHeight="1" x14ac:dyDescent="0.3">
      <c r="B48" s="71" t="s">
        <v>97</v>
      </c>
      <c r="C48" s="73" t="s">
        <v>347</v>
      </c>
      <c r="D48" s="73" t="s">
        <v>95</v>
      </c>
      <c r="E48" s="81" t="s">
        <v>54</v>
      </c>
      <c r="F48" s="73"/>
      <c r="G48" s="75"/>
      <c r="H48" s="75"/>
    </row>
    <row r="49" spans="2:8" ht="60" customHeight="1" x14ac:dyDescent="0.3">
      <c r="B49" s="71" t="s">
        <v>119</v>
      </c>
      <c r="C49" s="73" t="s">
        <v>348</v>
      </c>
      <c r="D49" s="73" t="s">
        <v>117</v>
      </c>
      <c r="E49" s="81" t="s">
        <v>54</v>
      </c>
      <c r="F49" s="73"/>
      <c r="G49" s="75"/>
      <c r="H49" s="75">
        <v>30000000</v>
      </c>
    </row>
    <row r="50" spans="2:8" ht="93.6" x14ac:dyDescent="0.3">
      <c r="B50" s="71" t="s">
        <v>170</v>
      </c>
      <c r="C50" s="73" t="s">
        <v>349</v>
      </c>
      <c r="D50" s="73" t="s">
        <v>167</v>
      </c>
      <c r="E50" s="81" t="s">
        <v>54</v>
      </c>
      <c r="F50" s="73"/>
      <c r="G50" s="75"/>
      <c r="H50" s="75">
        <v>150000000</v>
      </c>
    </row>
    <row r="51" spans="2:8" ht="93.6" x14ac:dyDescent="0.3">
      <c r="B51" s="71" t="s">
        <v>350</v>
      </c>
      <c r="C51" s="73" t="s">
        <v>351</v>
      </c>
      <c r="D51" s="73" t="s">
        <v>143</v>
      </c>
      <c r="E51" s="81" t="s">
        <v>54</v>
      </c>
      <c r="F51" s="73"/>
      <c r="G51" s="75"/>
      <c r="H51" s="75"/>
    </row>
    <row r="52" spans="2:8" ht="93.6" x14ac:dyDescent="0.3">
      <c r="B52" s="71" t="s">
        <v>352</v>
      </c>
      <c r="C52" s="73" t="s">
        <v>353</v>
      </c>
      <c r="D52" s="73" t="s">
        <v>137</v>
      </c>
      <c r="E52" s="81" t="s">
        <v>54</v>
      </c>
      <c r="F52" s="73"/>
      <c r="G52" s="75"/>
      <c r="H52" s="75"/>
    </row>
    <row r="53" spans="2:8" ht="78" x14ac:dyDescent="0.3">
      <c r="B53" s="71" t="s">
        <v>354</v>
      </c>
      <c r="C53" s="73" t="s">
        <v>355</v>
      </c>
      <c r="D53" s="73" t="s">
        <v>151</v>
      </c>
      <c r="E53" s="81" t="s">
        <v>54</v>
      </c>
      <c r="F53" s="73"/>
      <c r="G53" s="75"/>
      <c r="H53" s="75"/>
    </row>
    <row r="54" spans="2:8" ht="93.6" x14ac:dyDescent="0.3">
      <c r="B54" s="71" t="s">
        <v>356</v>
      </c>
      <c r="C54" s="73" t="s">
        <v>357</v>
      </c>
      <c r="D54" s="73" t="s">
        <v>358</v>
      </c>
      <c r="E54" s="81" t="s">
        <v>54</v>
      </c>
      <c r="F54" s="83" t="s">
        <v>51</v>
      </c>
      <c r="G54" s="75"/>
      <c r="H54" s="75">
        <v>120000000</v>
      </c>
    </row>
    <row r="55" spans="2:8" ht="78" x14ac:dyDescent="0.3">
      <c r="B55" s="71" t="s">
        <v>125</v>
      </c>
      <c r="C55" s="73" t="s">
        <v>359</v>
      </c>
      <c r="D55" s="73" t="s">
        <v>123</v>
      </c>
      <c r="E55" s="81" t="s">
        <v>54</v>
      </c>
      <c r="F55" s="73"/>
      <c r="G55" s="75"/>
      <c r="H55" s="75"/>
    </row>
    <row r="56" spans="2:8" x14ac:dyDescent="0.3">
      <c r="B56" s="76" t="s">
        <v>360</v>
      </c>
      <c r="C56" s="72" t="s">
        <v>361</v>
      </c>
      <c r="D56" s="73"/>
      <c r="E56" s="81" t="s">
        <v>54</v>
      </c>
      <c r="F56" s="73"/>
      <c r="G56" s="75"/>
      <c r="H56" s="75"/>
    </row>
    <row r="57" spans="2:8" x14ac:dyDescent="0.3">
      <c r="B57" s="71" t="s">
        <v>248</v>
      </c>
      <c r="C57" s="73" t="s">
        <v>22</v>
      </c>
      <c r="D57" s="73"/>
      <c r="E57" s="81" t="s">
        <v>54</v>
      </c>
      <c r="F57" s="73"/>
      <c r="G57" s="75"/>
      <c r="H57" s="75"/>
    </row>
    <row r="58" spans="2:8" x14ac:dyDescent="0.3">
      <c r="B58" s="71" t="s">
        <v>32</v>
      </c>
      <c r="C58" s="73" t="s">
        <v>362</v>
      </c>
      <c r="D58" s="73"/>
      <c r="E58" s="81" t="s">
        <v>54</v>
      </c>
      <c r="F58" s="73"/>
      <c r="G58" s="75"/>
      <c r="H58" s="75"/>
    </row>
    <row r="59" spans="2:8" x14ac:dyDescent="0.3">
      <c r="B59" s="71" t="s">
        <v>363</v>
      </c>
      <c r="C59" s="73" t="s">
        <v>364</v>
      </c>
      <c r="D59" s="73"/>
      <c r="E59" s="81" t="s">
        <v>54</v>
      </c>
      <c r="F59" s="73"/>
      <c r="G59" s="75"/>
      <c r="H59" s="75"/>
    </row>
    <row r="60" spans="2:8" x14ac:dyDescent="0.3">
      <c r="B60" s="76" t="s">
        <v>365</v>
      </c>
      <c r="C60" s="72" t="s">
        <v>366</v>
      </c>
      <c r="D60" s="73"/>
      <c r="E60" s="81" t="s">
        <v>54</v>
      </c>
      <c r="F60" s="73"/>
      <c r="G60" s="75"/>
      <c r="H60" s="75"/>
    </row>
    <row r="61" spans="2:8" x14ac:dyDescent="0.3">
      <c r="B61" s="71" t="s">
        <v>89</v>
      </c>
      <c r="C61" s="73" t="s">
        <v>367</v>
      </c>
      <c r="D61" s="73"/>
      <c r="E61" s="81" t="s">
        <v>54</v>
      </c>
      <c r="F61" s="73"/>
      <c r="G61" s="75"/>
      <c r="H61" s="75">
        <v>455599750</v>
      </c>
    </row>
    <row r="62" spans="2:8" x14ac:dyDescent="0.3">
      <c r="B62" s="71" t="s">
        <v>368</v>
      </c>
      <c r="C62" s="73" t="s">
        <v>369</v>
      </c>
      <c r="D62" s="73"/>
      <c r="E62" s="81" t="s">
        <v>54</v>
      </c>
      <c r="F62" s="73"/>
      <c r="G62" s="75"/>
      <c r="H62" s="75"/>
    </row>
    <row r="63" spans="2:8" x14ac:dyDescent="0.3">
      <c r="B63" s="76" t="s">
        <v>370</v>
      </c>
      <c r="C63" s="72" t="s">
        <v>55</v>
      </c>
      <c r="D63" s="73"/>
      <c r="E63" s="81" t="s">
        <v>54</v>
      </c>
      <c r="F63" s="73"/>
      <c r="G63" s="75"/>
      <c r="H63" s="75"/>
    </row>
    <row r="64" spans="2:8" x14ac:dyDescent="0.3">
      <c r="B64" s="71" t="s">
        <v>236</v>
      </c>
      <c r="C64" s="73" t="s">
        <v>371</v>
      </c>
      <c r="D64" s="73"/>
      <c r="E64" s="81" t="s">
        <v>54</v>
      </c>
      <c r="F64" s="73"/>
      <c r="G64" s="75"/>
      <c r="H64" s="75"/>
    </row>
    <row r="65" spans="2:8" x14ac:dyDescent="0.3">
      <c r="B65" s="71" t="s">
        <v>372</v>
      </c>
      <c r="C65" s="73" t="s">
        <v>373</v>
      </c>
      <c r="D65" s="73"/>
      <c r="E65" s="81" t="s">
        <v>54</v>
      </c>
      <c r="F65" s="73"/>
      <c r="G65" s="75"/>
      <c r="H65" s="75"/>
    </row>
    <row r="66" spans="2:8" x14ac:dyDescent="0.3">
      <c r="B66" s="76" t="s">
        <v>374</v>
      </c>
      <c r="C66" s="72" t="s">
        <v>375</v>
      </c>
      <c r="D66" s="73"/>
      <c r="E66" s="81" t="s">
        <v>54</v>
      </c>
      <c r="F66" s="73"/>
      <c r="G66" s="75"/>
      <c r="H66" s="75"/>
    </row>
    <row r="67" spans="2:8" x14ac:dyDescent="0.3">
      <c r="B67" s="71" t="s">
        <v>23</v>
      </c>
      <c r="C67" s="73" t="s">
        <v>56</v>
      </c>
      <c r="D67" s="73"/>
      <c r="E67" s="81" t="s">
        <v>54</v>
      </c>
      <c r="F67" s="73"/>
      <c r="G67" s="75"/>
      <c r="H67" s="75"/>
    </row>
    <row r="68" spans="2:8" x14ac:dyDescent="0.3">
      <c r="B68" s="71" t="s">
        <v>57</v>
      </c>
      <c r="C68" s="73" t="s">
        <v>58</v>
      </c>
      <c r="D68" s="73"/>
      <c r="E68" s="81" t="s">
        <v>54</v>
      </c>
      <c r="F68" s="73"/>
      <c r="G68" s="75"/>
      <c r="H68" s="75"/>
    </row>
    <row r="69" spans="2:8" x14ac:dyDescent="0.3">
      <c r="B69" s="76" t="s">
        <v>33</v>
      </c>
      <c r="C69" s="72" t="s">
        <v>59</v>
      </c>
      <c r="D69" s="73"/>
      <c r="E69" s="81" t="s">
        <v>54</v>
      </c>
      <c r="F69" s="73"/>
      <c r="G69" s="75"/>
      <c r="H69" s="75"/>
    </row>
    <row r="70" spans="2:8" x14ac:dyDescent="0.3">
      <c r="B70" s="71" t="s">
        <v>376</v>
      </c>
      <c r="C70" s="73" t="s">
        <v>377</v>
      </c>
      <c r="D70" s="73"/>
      <c r="E70" s="81" t="s">
        <v>54</v>
      </c>
      <c r="F70" s="73"/>
      <c r="G70" s="75"/>
      <c r="H70" s="75">
        <v>1000000000</v>
      </c>
    </row>
    <row r="71" spans="2:8" x14ac:dyDescent="0.3">
      <c r="B71" s="71" t="s">
        <v>378</v>
      </c>
      <c r="C71" s="73" t="s">
        <v>379</v>
      </c>
      <c r="D71" s="73"/>
      <c r="E71" s="81" t="s">
        <v>54</v>
      </c>
      <c r="F71" s="73"/>
      <c r="G71" s="75"/>
      <c r="H71" s="75">
        <v>700000000</v>
      </c>
    </row>
    <row r="72" spans="2:8" x14ac:dyDescent="0.3">
      <c r="B72" s="71" t="s">
        <v>380</v>
      </c>
      <c r="C72" s="73" t="s">
        <v>381</v>
      </c>
      <c r="D72" s="73"/>
      <c r="E72" s="81" t="s">
        <v>54</v>
      </c>
      <c r="F72" s="73"/>
      <c r="G72" s="75"/>
      <c r="H72" s="75">
        <v>1010000000</v>
      </c>
    </row>
    <row r="73" spans="2:8" x14ac:dyDescent="0.3">
      <c r="B73" s="76" t="s">
        <v>43</v>
      </c>
      <c r="C73" s="72" t="s">
        <v>382</v>
      </c>
      <c r="D73" s="73"/>
      <c r="E73" s="81" t="s">
        <v>54</v>
      </c>
      <c r="F73" s="73"/>
      <c r="G73" s="75"/>
      <c r="H73" s="75"/>
    </row>
    <row r="74" spans="2:8" x14ac:dyDescent="0.3">
      <c r="B74" s="71" t="s">
        <v>383</v>
      </c>
      <c r="C74" s="73" t="s">
        <v>384</v>
      </c>
      <c r="D74" s="73"/>
      <c r="E74" s="81" t="s">
        <v>54</v>
      </c>
      <c r="F74" s="73"/>
      <c r="G74" s="75"/>
      <c r="H74" s="75">
        <v>104400250</v>
      </c>
    </row>
    <row r="75" spans="2:8" x14ac:dyDescent="0.3">
      <c r="B75" s="71" t="s">
        <v>285</v>
      </c>
      <c r="C75" s="73" t="s">
        <v>385</v>
      </c>
      <c r="D75" s="73"/>
      <c r="E75" s="81" t="s">
        <v>54</v>
      </c>
      <c r="F75" s="73"/>
      <c r="G75" s="75"/>
    </row>
    <row r="76" spans="2:8" x14ac:dyDescent="0.3">
      <c r="B76" s="76" t="s">
        <v>386</v>
      </c>
      <c r="C76" s="72" t="s">
        <v>387</v>
      </c>
      <c r="D76" s="73"/>
      <c r="E76" s="81" t="s">
        <v>54</v>
      </c>
      <c r="F76" s="73"/>
      <c r="G76" s="75"/>
      <c r="H76" s="75"/>
    </row>
    <row r="77" spans="2:8" x14ac:dyDescent="0.3">
      <c r="B77" s="71" t="s">
        <v>4</v>
      </c>
      <c r="C77" s="73" t="s">
        <v>388</v>
      </c>
      <c r="D77" s="73"/>
      <c r="E77" s="81" t="s">
        <v>54</v>
      </c>
      <c r="F77" s="73"/>
      <c r="G77" s="75"/>
      <c r="H77" s="75"/>
    </row>
    <row r="78" spans="2:8" x14ac:dyDescent="0.3">
      <c r="B78" s="76" t="s">
        <v>389</v>
      </c>
      <c r="C78" s="72" t="s">
        <v>390</v>
      </c>
      <c r="D78" s="73"/>
      <c r="E78" s="81" t="s">
        <v>54</v>
      </c>
      <c r="F78" s="73"/>
      <c r="G78" s="75"/>
      <c r="H78" s="75"/>
    </row>
    <row r="79" spans="2:8" x14ac:dyDescent="0.3">
      <c r="B79" s="76" t="s">
        <v>391</v>
      </c>
      <c r="C79" s="72" t="s">
        <v>392</v>
      </c>
      <c r="D79" s="73"/>
      <c r="E79" s="74" t="s">
        <v>50</v>
      </c>
      <c r="F79" s="73"/>
      <c r="G79" s="75"/>
      <c r="H79" s="75"/>
    </row>
    <row r="80" spans="2:8" x14ac:dyDescent="0.3">
      <c r="B80" s="71" t="s">
        <v>204</v>
      </c>
      <c r="C80" s="73" t="s">
        <v>393</v>
      </c>
      <c r="D80" s="73"/>
      <c r="E80" s="74" t="s">
        <v>50</v>
      </c>
      <c r="F80" s="73"/>
      <c r="G80" s="75"/>
      <c r="H80" s="75"/>
    </row>
    <row r="81" spans="2:8" x14ac:dyDescent="0.3">
      <c r="B81" s="71" t="s">
        <v>188</v>
      </c>
      <c r="C81" s="73" t="s">
        <v>394</v>
      </c>
      <c r="D81" s="73"/>
      <c r="E81" s="74" t="s">
        <v>50</v>
      </c>
      <c r="F81" s="73"/>
      <c r="G81" s="75"/>
      <c r="H81" s="75"/>
    </row>
    <row r="82" spans="2:8" x14ac:dyDescent="0.3">
      <c r="B82" s="76" t="s">
        <v>395</v>
      </c>
      <c r="C82" s="72" t="s">
        <v>396</v>
      </c>
      <c r="D82" s="73"/>
      <c r="E82" s="74" t="s">
        <v>50</v>
      </c>
      <c r="F82" s="73"/>
      <c r="G82" s="75"/>
      <c r="H82" s="75"/>
    </row>
    <row r="83" spans="2:8" x14ac:dyDescent="0.3">
      <c r="B83" s="71" t="s">
        <v>227</v>
      </c>
      <c r="C83" s="73" t="s">
        <v>397</v>
      </c>
      <c r="D83" s="73"/>
      <c r="E83" s="74" t="s">
        <v>50</v>
      </c>
      <c r="F83" s="73"/>
      <c r="G83" s="75"/>
      <c r="H83" s="75"/>
    </row>
    <row r="84" spans="2:8" x14ac:dyDescent="0.3">
      <c r="B84" s="71" t="s">
        <v>229</v>
      </c>
      <c r="C84" s="73" t="s">
        <v>398</v>
      </c>
      <c r="D84" s="73"/>
      <c r="E84" s="74" t="s">
        <v>50</v>
      </c>
      <c r="F84" s="73"/>
      <c r="G84" s="75"/>
      <c r="H84" s="75"/>
    </row>
    <row r="85" spans="2:8" x14ac:dyDescent="0.3">
      <c r="B85" s="76" t="s">
        <v>399</v>
      </c>
      <c r="C85" s="72" t="s">
        <v>400</v>
      </c>
      <c r="D85" s="73"/>
      <c r="E85" s="74" t="s">
        <v>50</v>
      </c>
      <c r="F85" s="73"/>
      <c r="G85" s="75"/>
      <c r="H85" s="75"/>
    </row>
    <row r="86" spans="2:8" x14ac:dyDescent="0.3">
      <c r="B86" s="71" t="s">
        <v>231</v>
      </c>
      <c r="C86" s="73" t="s">
        <v>401</v>
      </c>
      <c r="D86" s="73"/>
      <c r="E86" s="74" t="s">
        <v>50</v>
      </c>
      <c r="F86" s="73"/>
      <c r="G86" s="75"/>
      <c r="H86" s="75"/>
    </row>
    <row r="87" spans="2:8" x14ac:dyDescent="0.3">
      <c r="B87" s="71" t="s">
        <v>266</v>
      </c>
      <c r="C87" s="73" t="s">
        <v>402</v>
      </c>
      <c r="D87" s="73"/>
      <c r="E87" s="74" t="s">
        <v>50</v>
      </c>
      <c r="F87" s="73"/>
      <c r="G87" s="75"/>
      <c r="H87" s="75"/>
    </row>
    <row r="88" spans="2:8" x14ac:dyDescent="0.3">
      <c r="B88" s="71" t="s">
        <v>271</v>
      </c>
      <c r="C88" s="73" t="s">
        <v>403</v>
      </c>
      <c r="D88" s="73"/>
      <c r="E88" s="74" t="s">
        <v>50</v>
      </c>
      <c r="F88" s="73"/>
      <c r="G88" s="75"/>
      <c r="H88" s="75"/>
    </row>
    <row r="89" spans="2:8" x14ac:dyDescent="0.3">
      <c r="B89" s="71" t="s">
        <v>113</v>
      </c>
      <c r="C89" s="73" t="s">
        <v>404</v>
      </c>
      <c r="D89" s="73"/>
      <c r="E89" s="74" t="s">
        <v>50</v>
      </c>
      <c r="F89" s="73"/>
      <c r="G89" s="75"/>
      <c r="H89" s="75"/>
    </row>
    <row r="90" spans="2:8" x14ac:dyDescent="0.3">
      <c r="B90" s="71" t="s">
        <v>405</v>
      </c>
      <c r="C90" s="73" t="s">
        <v>406</v>
      </c>
      <c r="D90" s="73"/>
      <c r="E90" s="74" t="s">
        <v>50</v>
      </c>
      <c r="F90" s="73"/>
      <c r="G90" s="75"/>
      <c r="H90" s="75"/>
    </row>
    <row r="91" spans="2:8" x14ac:dyDescent="0.3">
      <c r="B91" s="76" t="s">
        <v>27</v>
      </c>
      <c r="C91" s="72" t="s">
        <v>60</v>
      </c>
      <c r="D91" s="73"/>
      <c r="E91" s="74" t="s">
        <v>50</v>
      </c>
      <c r="F91" s="73"/>
      <c r="G91" s="75"/>
      <c r="H91" s="75"/>
    </row>
    <row r="92" spans="2:8" x14ac:dyDescent="0.3">
      <c r="B92" s="76" t="s">
        <v>407</v>
      </c>
      <c r="C92" s="72" t="s">
        <v>408</v>
      </c>
      <c r="D92" s="73"/>
      <c r="E92" s="74" t="s">
        <v>50</v>
      </c>
      <c r="F92" s="73"/>
      <c r="G92" s="75"/>
      <c r="H92" s="75"/>
    </row>
    <row r="93" spans="2:8" x14ac:dyDescent="0.3">
      <c r="B93" s="71" t="s">
        <v>35</v>
      </c>
      <c r="C93" s="73" t="s">
        <v>409</v>
      </c>
      <c r="D93" s="73"/>
      <c r="E93" s="74" t="s">
        <v>50</v>
      </c>
      <c r="F93" s="73"/>
      <c r="G93" s="75"/>
      <c r="H93" s="75"/>
    </row>
    <row r="94" spans="2:8" x14ac:dyDescent="0.3">
      <c r="B94" s="71" t="s">
        <v>28</v>
      </c>
      <c r="C94" s="73" t="s">
        <v>410</v>
      </c>
      <c r="D94" s="73"/>
      <c r="E94" s="74" t="s">
        <v>50</v>
      </c>
      <c r="F94" s="73"/>
      <c r="G94" s="75"/>
      <c r="H94" s="75"/>
    </row>
    <row r="95" spans="2:8" x14ac:dyDescent="0.3">
      <c r="B95" s="71" t="s">
        <v>61</v>
      </c>
      <c r="C95" s="73" t="s">
        <v>411</v>
      </c>
      <c r="D95" s="73"/>
      <c r="E95" s="74" t="s">
        <v>50</v>
      </c>
      <c r="F95" s="73"/>
      <c r="G95" s="75"/>
      <c r="H95" s="75"/>
    </row>
    <row r="96" spans="2:8" x14ac:dyDescent="0.3">
      <c r="B96" s="71" t="s">
        <v>37</v>
      </c>
      <c r="C96" s="73" t="s">
        <v>412</v>
      </c>
      <c r="D96" s="73"/>
      <c r="E96" s="74" t="s">
        <v>50</v>
      </c>
      <c r="F96" s="73"/>
      <c r="G96" s="75"/>
      <c r="H96" s="75"/>
    </row>
    <row r="97" spans="2:8" x14ac:dyDescent="0.3">
      <c r="B97" s="71" t="s">
        <v>62</v>
      </c>
      <c r="C97" s="73" t="s">
        <v>413</v>
      </c>
      <c r="D97" s="73"/>
      <c r="E97" s="74" t="s">
        <v>50</v>
      </c>
      <c r="F97" s="73"/>
      <c r="G97" s="75"/>
      <c r="H97" s="75"/>
    </row>
    <row r="98" spans="2:8" x14ac:dyDescent="0.3">
      <c r="B98" s="71" t="s">
        <v>63</v>
      </c>
      <c r="C98" s="73" t="s">
        <v>414</v>
      </c>
      <c r="D98" s="73"/>
      <c r="E98" s="74" t="s">
        <v>50</v>
      </c>
      <c r="F98" s="73"/>
      <c r="G98" s="75"/>
      <c r="H98" s="75"/>
    </row>
    <row r="99" spans="2:8" x14ac:dyDescent="0.3">
      <c r="B99" s="76" t="s">
        <v>415</v>
      </c>
      <c r="C99" s="72" t="s">
        <v>64</v>
      </c>
      <c r="D99" s="73"/>
      <c r="E99" s="74" t="s">
        <v>50</v>
      </c>
      <c r="F99" s="73"/>
      <c r="G99" s="75"/>
      <c r="H99" s="75"/>
    </row>
    <row r="100" spans="2:8" x14ac:dyDescent="0.3">
      <c r="B100" s="71" t="s">
        <v>36</v>
      </c>
      <c r="C100" s="73" t="s">
        <v>416</v>
      </c>
      <c r="D100" s="73"/>
      <c r="E100" s="74" t="s">
        <v>50</v>
      </c>
      <c r="F100" s="73"/>
      <c r="G100" s="75"/>
      <c r="H100" s="75"/>
    </row>
    <row r="101" spans="2:8" x14ac:dyDescent="0.3">
      <c r="B101" s="71" t="s">
        <v>29</v>
      </c>
      <c r="C101" s="73" t="s">
        <v>417</v>
      </c>
      <c r="D101" s="73"/>
      <c r="E101" s="74" t="s">
        <v>50</v>
      </c>
      <c r="F101" s="73"/>
      <c r="G101" s="75"/>
      <c r="H101" s="75"/>
    </row>
    <row r="102" spans="2:8" x14ac:dyDescent="0.3">
      <c r="B102" s="71" t="s">
        <v>30</v>
      </c>
      <c r="C102" s="73" t="s">
        <v>418</v>
      </c>
      <c r="D102" s="73"/>
      <c r="E102" s="74" t="s">
        <v>50</v>
      </c>
      <c r="F102" s="73"/>
      <c r="G102" s="75"/>
      <c r="H102" s="75"/>
    </row>
    <row r="103" spans="2:8" x14ac:dyDescent="0.3">
      <c r="B103" s="71" t="s">
        <v>38</v>
      </c>
      <c r="C103" s="73" t="s">
        <v>412</v>
      </c>
      <c r="D103" s="73"/>
      <c r="E103" s="74" t="s">
        <v>50</v>
      </c>
      <c r="F103" s="73"/>
      <c r="G103" s="75"/>
      <c r="H103" s="75"/>
    </row>
    <row r="104" spans="2:8" x14ac:dyDescent="0.3">
      <c r="B104" s="71" t="s">
        <v>34</v>
      </c>
      <c r="C104" s="73" t="s">
        <v>419</v>
      </c>
      <c r="D104" s="73"/>
      <c r="E104" s="74" t="s">
        <v>50</v>
      </c>
      <c r="F104" s="73"/>
      <c r="G104" s="75"/>
      <c r="H104" s="75"/>
    </row>
    <row r="105" spans="2:8" s="82" customFormat="1" x14ac:dyDescent="0.3">
      <c r="B105" s="71" t="s">
        <v>24</v>
      </c>
      <c r="C105" s="73" t="s">
        <v>413</v>
      </c>
      <c r="D105" s="73"/>
      <c r="E105" s="74" t="s">
        <v>50</v>
      </c>
      <c r="F105" s="73"/>
      <c r="G105" s="75"/>
      <c r="H105" s="75"/>
    </row>
    <row r="106" spans="2:8" s="82" customFormat="1" x14ac:dyDescent="0.3">
      <c r="B106" s="71" t="s">
        <v>21</v>
      </c>
      <c r="C106" s="73" t="s">
        <v>414</v>
      </c>
      <c r="D106" s="73"/>
      <c r="E106" s="74" t="s">
        <v>50</v>
      </c>
      <c r="F106" s="73"/>
      <c r="G106" s="75"/>
      <c r="H106" s="75"/>
    </row>
    <row r="107" spans="2:8" s="82" customFormat="1" x14ac:dyDescent="0.3">
      <c r="B107" s="76" t="s">
        <v>420</v>
      </c>
      <c r="C107" s="72" t="s">
        <v>421</v>
      </c>
      <c r="D107" s="73"/>
      <c r="E107" s="81" t="s">
        <v>54</v>
      </c>
      <c r="F107" s="73"/>
      <c r="G107" s="75"/>
      <c r="H107" s="75"/>
    </row>
    <row r="108" spans="2:8" s="80" customFormat="1" x14ac:dyDescent="0.3">
      <c r="B108" s="76" t="s">
        <v>422</v>
      </c>
      <c r="C108" s="72" t="s">
        <v>423</v>
      </c>
      <c r="D108" s="73"/>
      <c r="E108" s="74" t="s">
        <v>50</v>
      </c>
      <c r="F108" s="73"/>
      <c r="G108" s="75"/>
      <c r="H108" s="75"/>
    </row>
    <row r="109" spans="2:8" s="80" customFormat="1" x14ac:dyDescent="0.3">
      <c r="B109" s="71" t="s">
        <v>42</v>
      </c>
      <c r="C109" s="73" t="s">
        <v>424</v>
      </c>
      <c r="D109" s="73"/>
      <c r="E109" s="74" t="s">
        <v>50</v>
      </c>
      <c r="F109" s="73"/>
      <c r="G109" s="75"/>
      <c r="H109" s="75"/>
    </row>
    <row r="110" spans="2:8" x14ac:dyDescent="0.3">
      <c r="B110" s="71" t="s">
        <v>428</v>
      </c>
      <c r="C110" s="73" t="s">
        <v>425</v>
      </c>
      <c r="D110" s="73"/>
      <c r="E110" s="74" t="s">
        <v>50</v>
      </c>
      <c r="F110" s="73"/>
      <c r="G110" s="75"/>
      <c r="H110" s="75"/>
    </row>
    <row r="111" spans="2:8" x14ac:dyDescent="0.3">
      <c r="B111" s="76" t="s">
        <v>39</v>
      </c>
      <c r="C111" s="72" t="s">
        <v>65</v>
      </c>
      <c r="D111" s="73"/>
      <c r="E111" s="74"/>
      <c r="F111" s="73"/>
      <c r="G111" s="75"/>
      <c r="H111" s="75"/>
    </row>
  </sheetData>
  <autoFilter ref="B3:H111" xr:uid="{00000000-0001-0000-0200-000000000000}"/>
  <mergeCells count="2">
    <mergeCell ref="B2:F2"/>
    <mergeCell ref="B1:H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0FA270-ADBC-4379-AC80-A2D683A7A6C2}">
  <sheetPr>
    <tabColor rgb="FF92D050"/>
  </sheetPr>
  <dimension ref="A1:J365"/>
  <sheetViews>
    <sheetView topLeftCell="A6" workbookViewId="0">
      <selection activeCell="H14" sqref="H14"/>
    </sheetView>
  </sheetViews>
  <sheetFormatPr defaultRowHeight="14.4" x14ac:dyDescent="0.3"/>
  <cols>
    <col min="1" max="1" width="13.77734375" style="150" customWidth="1"/>
    <col min="2" max="2" width="12.33203125" style="150" customWidth="1"/>
    <col min="3" max="3" width="12.21875" customWidth="1"/>
    <col min="4" max="4" width="14.44140625" customWidth="1"/>
    <col min="5" max="5" width="36.109375" customWidth="1"/>
    <col min="6" max="8" width="16.44140625" customWidth="1"/>
    <col min="9" max="9" width="12" customWidth="1"/>
    <col min="261" max="261" width="36.109375" customWidth="1"/>
    <col min="262" max="264" width="16.44140625" customWidth="1"/>
    <col min="265" max="265" width="12" customWidth="1"/>
    <col min="517" max="517" width="36.109375" customWidth="1"/>
    <col min="518" max="520" width="16.44140625" customWidth="1"/>
    <col min="521" max="521" width="12" customWidth="1"/>
    <col min="773" max="773" width="36.109375" customWidth="1"/>
    <col min="774" max="776" width="16.44140625" customWidth="1"/>
    <col min="777" max="777" width="12" customWidth="1"/>
    <col min="1029" max="1029" width="36.109375" customWidth="1"/>
    <col min="1030" max="1032" width="16.44140625" customWidth="1"/>
    <col min="1033" max="1033" width="12" customWidth="1"/>
    <col min="1285" max="1285" width="36.109375" customWidth="1"/>
    <col min="1286" max="1288" width="16.44140625" customWidth="1"/>
    <col min="1289" max="1289" width="12" customWidth="1"/>
    <col min="1541" max="1541" width="36.109375" customWidth="1"/>
    <col min="1542" max="1544" width="16.44140625" customWidth="1"/>
    <col min="1545" max="1545" width="12" customWidth="1"/>
    <col min="1797" max="1797" width="36.109375" customWidth="1"/>
    <col min="1798" max="1800" width="16.44140625" customWidth="1"/>
    <col min="1801" max="1801" width="12" customWidth="1"/>
    <col min="2053" max="2053" width="36.109375" customWidth="1"/>
    <col min="2054" max="2056" width="16.44140625" customWidth="1"/>
    <col min="2057" max="2057" width="12" customWidth="1"/>
    <col min="2309" max="2309" width="36.109375" customWidth="1"/>
    <col min="2310" max="2312" width="16.44140625" customWidth="1"/>
    <col min="2313" max="2313" width="12" customWidth="1"/>
    <col min="2565" max="2565" width="36.109375" customWidth="1"/>
    <col min="2566" max="2568" width="16.44140625" customWidth="1"/>
    <col min="2569" max="2569" width="12" customWidth="1"/>
    <col min="2821" max="2821" width="36.109375" customWidth="1"/>
    <col min="2822" max="2824" width="16.44140625" customWidth="1"/>
    <col min="2825" max="2825" width="12" customWidth="1"/>
    <col min="3077" max="3077" width="36.109375" customWidth="1"/>
    <col min="3078" max="3080" width="16.44140625" customWidth="1"/>
    <col min="3081" max="3081" width="12" customWidth="1"/>
    <col min="3333" max="3333" width="36.109375" customWidth="1"/>
    <col min="3334" max="3336" width="16.44140625" customWidth="1"/>
    <col min="3337" max="3337" width="12" customWidth="1"/>
    <col min="3589" max="3589" width="36.109375" customWidth="1"/>
    <col min="3590" max="3592" width="16.44140625" customWidth="1"/>
    <col min="3593" max="3593" width="12" customWidth="1"/>
    <col min="3845" max="3845" width="36.109375" customWidth="1"/>
    <col min="3846" max="3848" width="16.44140625" customWidth="1"/>
    <col min="3849" max="3849" width="12" customWidth="1"/>
    <col min="4101" max="4101" width="36.109375" customWidth="1"/>
    <col min="4102" max="4104" width="16.44140625" customWidth="1"/>
    <col min="4105" max="4105" width="12" customWidth="1"/>
    <col min="4357" max="4357" width="36.109375" customWidth="1"/>
    <col min="4358" max="4360" width="16.44140625" customWidth="1"/>
    <col min="4361" max="4361" width="12" customWidth="1"/>
    <col min="4613" max="4613" width="36.109375" customWidth="1"/>
    <col min="4614" max="4616" width="16.44140625" customWidth="1"/>
    <col min="4617" max="4617" width="12" customWidth="1"/>
    <col min="4869" max="4869" width="36.109375" customWidth="1"/>
    <col min="4870" max="4872" width="16.44140625" customWidth="1"/>
    <col min="4873" max="4873" width="12" customWidth="1"/>
    <col min="5125" max="5125" width="36.109375" customWidth="1"/>
    <col min="5126" max="5128" width="16.44140625" customWidth="1"/>
    <col min="5129" max="5129" width="12" customWidth="1"/>
    <col min="5381" max="5381" width="36.109375" customWidth="1"/>
    <col min="5382" max="5384" width="16.44140625" customWidth="1"/>
    <col min="5385" max="5385" width="12" customWidth="1"/>
    <col min="5637" max="5637" width="36.109375" customWidth="1"/>
    <col min="5638" max="5640" width="16.44140625" customWidth="1"/>
    <col min="5641" max="5641" width="12" customWidth="1"/>
    <col min="5893" max="5893" width="36.109375" customWidth="1"/>
    <col min="5894" max="5896" width="16.44140625" customWidth="1"/>
    <col min="5897" max="5897" width="12" customWidth="1"/>
    <col min="6149" max="6149" width="36.109375" customWidth="1"/>
    <col min="6150" max="6152" width="16.44140625" customWidth="1"/>
    <col min="6153" max="6153" width="12" customWidth="1"/>
    <col min="6405" max="6405" width="36.109375" customWidth="1"/>
    <col min="6406" max="6408" width="16.44140625" customWidth="1"/>
    <col min="6409" max="6409" width="12" customWidth="1"/>
    <col min="6661" max="6661" width="36.109375" customWidth="1"/>
    <col min="6662" max="6664" width="16.44140625" customWidth="1"/>
    <col min="6665" max="6665" width="12" customWidth="1"/>
    <col min="6917" max="6917" width="36.109375" customWidth="1"/>
    <col min="6918" max="6920" width="16.44140625" customWidth="1"/>
    <col min="6921" max="6921" width="12" customWidth="1"/>
    <col min="7173" max="7173" width="36.109375" customWidth="1"/>
    <col min="7174" max="7176" width="16.44140625" customWidth="1"/>
    <col min="7177" max="7177" width="12" customWidth="1"/>
    <col min="7429" max="7429" width="36.109375" customWidth="1"/>
    <col min="7430" max="7432" width="16.44140625" customWidth="1"/>
    <col min="7433" max="7433" width="12" customWidth="1"/>
    <col min="7685" max="7685" width="36.109375" customWidth="1"/>
    <col min="7686" max="7688" width="16.44140625" customWidth="1"/>
    <col min="7689" max="7689" width="12" customWidth="1"/>
    <col min="7941" max="7941" width="36.109375" customWidth="1"/>
    <col min="7942" max="7944" width="16.44140625" customWidth="1"/>
    <col min="7945" max="7945" width="12" customWidth="1"/>
    <col min="8197" max="8197" width="36.109375" customWidth="1"/>
    <col min="8198" max="8200" width="16.44140625" customWidth="1"/>
    <col min="8201" max="8201" width="12" customWidth="1"/>
    <col min="8453" max="8453" width="36.109375" customWidth="1"/>
    <col min="8454" max="8456" width="16.44140625" customWidth="1"/>
    <col min="8457" max="8457" width="12" customWidth="1"/>
    <col min="8709" max="8709" width="36.109375" customWidth="1"/>
    <col min="8710" max="8712" width="16.44140625" customWidth="1"/>
    <col min="8713" max="8713" width="12" customWidth="1"/>
    <col min="8965" max="8965" width="36.109375" customWidth="1"/>
    <col min="8966" max="8968" width="16.44140625" customWidth="1"/>
    <col min="8969" max="8969" width="12" customWidth="1"/>
    <col min="9221" max="9221" width="36.109375" customWidth="1"/>
    <col min="9222" max="9224" width="16.44140625" customWidth="1"/>
    <col min="9225" max="9225" width="12" customWidth="1"/>
    <col min="9477" max="9477" width="36.109375" customWidth="1"/>
    <col min="9478" max="9480" width="16.44140625" customWidth="1"/>
    <col min="9481" max="9481" width="12" customWidth="1"/>
    <col min="9733" max="9733" width="36.109375" customWidth="1"/>
    <col min="9734" max="9736" width="16.44140625" customWidth="1"/>
    <col min="9737" max="9737" width="12" customWidth="1"/>
    <col min="9989" max="9989" width="36.109375" customWidth="1"/>
    <col min="9990" max="9992" width="16.44140625" customWidth="1"/>
    <col min="9993" max="9993" width="12" customWidth="1"/>
    <col min="10245" max="10245" width="36.109375" customWidth="1"/>
    <col min="10246" max="10248" width="16.44140625" customWidth="1"/>
    <col min="10249" max="10249" width="12" customWidth="1"/>
    <col min="10501" max="10501" width="36.109375" customWidth="1"/>
    <col min="10502" max="10504" width="16.44140625" customWidth="1"/>
    <col min="10505" max="10505" width="12" customWidth="1"/>
    <col min="10757" max="10757" width="36.109375" customWidth="1"/>
    <col min="10758" max="10760" width="16.44140625" customWidth="1"/>
    <col min="10761" max="10761" width="12" customWidth="1"/>
    <col min="11013" max="11013" width="36.109375" customWidth="1"/>
    <col min="11014" max="11016" width="16.44140625" customWidth="1"/>
    <col min="11017" max="11017" width="12" customWidth="1"/>
    <col min="11269" max="11269" width="36.109375" customWidth="1"/>
    <col min="11270" max="11272" width="16.44140625" customWidth="1"/>
    <col min="11273" max="11273" width="12" customWidth="1"/>
    <col min="11525" max="11525" width="36.109375" customWidth="1"/>
    <col min="11526" max="11528" width="16.44140625" customWidth="1"/>
    <col min="11529" max="11529" width="12" customWidth="1"/>
    <col min="11781" max="11781" width="36.109375" customWidth="1"/>
    <col min="11782" max="11784" width="16.44140625" customWidth="1"/>
    <col min="11785" max="11785" width="12" customWidth="1"/>
    <col min="12037" max="12037" width="36.109375" customWidth="1"/>
    <col min="12038" max="12040" width="16.44140625" customWidth="1"/>
    <col min="12041" max="12041" width="12" customWidth="1"/>
    <col min="12293" max="12293" width="36.109375" customWidth="1"/>
    <col min="12294" max="12296" width="16.44140625" customWidth="1"/>
    <col min="12297" max="12297" width="12" customWidth="1"/>
    <col min="12549" max="12549" width="36.109375" customWidth="1"/>
    <col min="12550" max="12552" width="16.44140625" customWidth="1"/>
    <col min="12553" max="12553" width="12" customWidth="1"/>
    <col min="12805" max="12805" width="36.109375" customWidth="1"/>
    <col min="12806" max="12808" width="16.44140625" customWidth="1"/>
    <col min="12809" max="12809" width="12" customWidth="1"/>
    <col min="13061" max="13061" width="36.109375" customWidth="1"/>
    <col min="13062" max="13064" width="16.44140625" customWidth="1"/>
    <col min="13065" max="13065" width="12" customWidth="1"/>
    <col min="13317" max="13317" width="36.109375" customWidth="1"/>
    <col min="13318" max="13320" width="16.44140625" customWidth="1"/>
    <col min="13321" max="13321" width="12" customWidth="1"/>
    <col min="13573" max="13573" width="36.109375" customWidth="1"/>
    <col min="13574" max="13576" width="16.44140625" customWidth="1"/>
    <col min="13577" max="13577" width="12" customWidth="1"/>
    <col min="13829" max="13829" width="36.109375" customWidth="1"/>
    <col min="13830" max="13832" width="16.44140625" customWidth="1"/>
    <col min="13833" max="13833" width="12" customWidth="1"/>
    <col min="14085" max="14085" width="36.109375" customWidth="1"/>
    <col min="14086" max="14088" width="16.44140625" customWidth="1"/>
    <col min="14089" max="14089" width="12" customWidth="1"/>
    <col min="14341" max="14341" width="36.109375" customWidth="1"/>
    <col min="14342" max="14344" width="16.44140625" customWidth="1"/>
    <col min="14345" max="14345" width="12" customWidth="1"/>
    <col min="14597" max="14597" width="36.109375" customWidth="1"/>
    <col min="14598" max="14600" width="16.44140625" customWidth="1"/>
    <col min="14601" max="14601" width="12" customWidth="1"/>
    <col min="14853" max="14853" width="36.109375" customWidth="1"/>
    <col min="14854" max="14856" width="16.44140625" customWidth="1"/>
    <col min="14857" max="14857" width="12" customWidth="1"/>
    <col min="15109" max="15109" width="36.109375" customWidth="1"/>
    <col min="15110" max="15112" width="16.44140625" customWidth="1"/>
    <col min="15113" max="15113" width="12" customWidth="1"/>
    <col min="15365" max="15365" width="36.109375" customWidth="1"/>
    <col min="15366" max="15368" width="16.44140625" customWidth="1"/>
    <col min="15369" max="15369" width="12" customWidth="1"/>
    <col min="15621" max="15621" width="36.109375" customWidth="1"/>
    <col min="15622" max="15624" width="16.44140625" customWidth="1"/>
    <col min="15625" max="15625" width="12" customWidth="1"/>
    <col min="15877" max="15877" width="36.109375" customWidth="1"/>
    <col min="15878" max="15880" width="16.44140625" customWidth="1"/>
    <col min="15881" max="15881" width="12" customWidth="1"/>
    <col min="16133" max="16133" width="36.109375" customWidth="1"/>
    <col min="16134" max="16136" width="16.44140625" customWidth="1"/>
    <col min="16137" max="16137" width="12" customWidth="1"/>
  </cols>
  <sheetData>
    <row r="1" spans="1:10" ht="15.6" x14ac:dyDescent="0.3">
      <c r="A1" s="149" t="s">
        <v>0</v>
      </c>
      <c r="B1" s="149"/>
      <c r="C1" s="192"/>
      <c r="D1" s="192"/>
      <c r="E1" s="192"/>
      <c r="F1" s="193" t="s">
        <v>526</v>
      </c>
      <c r="G1" s="193"/>
      <c r="H1" s="193"/>
      <c r="I1" s="193"/>
      <c r="J1" s="192"/>
    </row>
    <row r="2" spans="1:10" ht="15.6" x14ac:dyDescent="0.3">
      <c r="A2" s="149" t="s">
        <v>1</v>
      </c>
      <c r="B2" s="149"/>
      <c r="C2" s="192"/>
      <c r="D2" s="192"/>
      <c r="E2" s="192"/>
      <c r="F2" s="194" t="s">
        <v>527</v>
      </c>
      <c r="G2" s="194"/>
      <c r="H2" s="194"/>
      <c r="I2" s="194"/>
      <c r="J2" s="192"/>
    </row>
    <row r="3" spans="1:10" ht="15.6" x14ac:dyDescent="0.3">
      <c r="A3" s="149" t="s">
        <v>2</v>
      </c>
      <c r="B3" s="149"/>
      <c r="C3" s="192"/>
      <c r="D3" s="192"/>
      <c r="E3" s="192"/>
      <c r="F3" s="192"/>
      <c r="G3" s="195" t="s">
        <v>528</v>
      </c>
      <c r="H3" s="192"/>
      <c r="I3" s="192"/>
      <c r="J3" s="192"/>
    </row>
    <row r="4" spans="1:10" x14ac:dyDescent="0.3">
      <c r="A4" s="196"/>
      <c r="B4" s="196"/>
      <c r="C4" s="192"/>
      <c r="D4" s="192"/>
      <c r="E4" s="192"/>
      <c r="F4" s="192"/>
      <c r="G4" s="195"/>
      <c r="H4" s="192"/>
      <c r="I4" s="192"/>
      <c r="J4" s="192"/>
    </row>
    <row r="5" spans="1:10" ht="24.6" x14ac:dyDescent="0.3">
      <c r="A5" s="197" t="s">
        <v>529</v>
      </c>
      <c r="B5" s="197"/>
      <c r="C5" s="197"/>
      <c r="D5" s="197"/>
      <c r="E5" s="197"/>
      <c r="F5" s="197"/>
      <c r="G5" s="197"/>
      <c r="H5" s="197"/>
      <c r="I5" s="197"/>
      <c r="J5" s="192"/>
    </row>
    <row r="6" spans="1:10" ht="15.6" x14ac:dyDescent="0.3">
      <c r="B6" s="198"/>
      <c r="C6" s="199" t="s">
        <v>530</v>
      </c>
      <c r="D6" s="231" t="str">
        <f>VLOOKUP($F$6,BDMTK,2,0)</f>
        <v>Tiền Việt Nam</v>
      </c>
      <c r="E6" s="200" t="s">
        <v>531</v>
      </c>
      <c r="F6" s="71" t="s">
        <v>17</v>
      </c>
      <c r="G6" s="199"/>
      <c r="H6" s="199"/>
      <c r="I6" s="199"/>
      <c r="J6" s="192"/>
    </row>
    <row r="7" spans="1:10" ht="15.6" x14ac:dyDescent="0.3">
      <c r="A7" s="201"/>
      <c r="B7" s="202"/>
      <c r="C7" s="203"/>
      <c r="D7" s="203"/>
      <c r="E7" s="203"/>
      <c r="F7" s="203"/>
      <c r="G7" s="203"/>
      <c r="H7" s="203"/>
      <c r="I7" s="203"/>
      <c r="J7" s="203"/>
    </row>
    <row r="8" spans="1:10" ht="15.6" x14ac:dyDescent="0.3">
      <c r="A8" s="204" t="s">
        <v>532</v>
      </c>
      <c r="B8" s="204" t="s">
        <v>533</v>
      </c>
      <c r="C8" s="205" t="s">
        <v>534</v>
      </c>
      <c r="D8" s="205"/>
      <c r="E8" s="206" t="s">
        <v>535</v>
      </c>
      <c r="F8" s="205" t="s">
        <v>536</v>
      </c>
      <c r="G8" s="205"/>
      <c r="H8" s="205"/>
      <c r="I8" s="207"/>
      <c r="J8" s="203"/>
    </row>
    <row r="9" spans="1:10" ht="34.200000000000003" customHeight="1" x14ac:dyDescent="0.3">
      <c r="A9" s="208"/>
      <c r="B9" s="208"/>
      <c r="C9" s="207" t="s">
        <v>537</v>
      </c>
      <c r="D9" s="207" t="s">
        <v>538</v>
      </c>
      <c r="E9" s="209"/>
      <c r="F9" s="207" t="s">
        <v>537</v>
      </c>
      <c r="G9" s="207" t="s">
        <v>538</v>
      </c>
      <c r="H9" s="207" t="s">
        <v>539</v>
      </c>
      <c r="I9" s="207" t="s">
        <v>540</v>
      </c>
      <c r="J9" s="203"/>
    </row>
    <row r="10" spans="1:10" ht="15.6" x14ac:dyDescent="0.3">
      <c r="A10" s="210"/>
      <c r="B10" s="210"/>
      <c r="C10" s="211"/>
      <c r="D10" s="211"/>
      <c r="E10" s="212" t="s">
        <v>49</v>
      </c>
      <c r="F10" s="211"/>
      <c r="G10" s="211"/>
      <c r="H10" s="232">
        <f>VLOOKUP($F$6,BDMTK,7,0)</f>
        <v>453623000</v>
      </c>
      <c r="I10" s="211"/>
      <c r="J10" s="203"/>
    </row>
    <row r="11" spans="1:10" ht="15.6" x14ac:dyDescent="0.3">
      <c r="A11" s="210"/>
      <c r="B11" s="210"/>
      <c r="C11" s="211"/>
      <c r="D11" s="211"/>
      <c r="E11" s="212" t="s">
        <v>541</v>
      </c>
      <c r="F11" s="213">
        <f>SUMIF(TKNO,$F$6,STPS)</f>
        <v>442910000</v>
      </c>
      <c r="G11" s="213">
        <f>SUMIF(TKCO,$F$6,STPS)</f>
        <v>17380000</v>
      </c>
      <c r="H11" s="211"/>
      <c r="I11" s="211"/>
      <c r="J11" s="203">
        <f>COUNTA(TKNO)+13</f>
        <v>135</v>
      </c>
    </row>
    <row r="12" spans="1:10" ht="15.6" x14ac:dyDescent="0.3">
      <c r="A12" s="210"/>
      <c r="B12" s="210"/>
      <c r="C12" s="211"/>
      <c r="D12" s="211"/>
      <c r="E12" s="212" t="s">
        <v>542</v>
      </c>
      <c r="F12" s="211"/>
      <c r="G12" s="211"/>
      <c r="H12" s="235">
        <f>H10+F11-G11</f>
        <v>879153000</v>
      </c>
      <c r="I12" s="211"/>
      <c r="J12" s="203"/>
    </row>
    <row r="13" spans="1:10" ht="15.6" x14ac:dyDescent="0.3">
      <c r="A13" s="214">
        <v>1</v>
      </c>
      <c r="B13" s="214">
        <v>2</v>
      </c>
      <c r="C13" s="214">
        <v>3</v>
      </c>
      <c r="D13" s="214">
        <v>4</v>
      </c>
      <c r="E13" s="214">
        <v>5</v>
      </c>
      <c r="F13" s="214">
        <v>6</v>
      </c>
      <c r="G13" s="214">
        <v>7</v>
      </c>
      <c r="H13" s="214">
        <v>8</v>
      </c>
      <c r="I13" s="214">
        <v>9</v>
      </c>
      <c r="J13" s="203"/>
    </row>
    <row r="14" spans="1:10" ht="15.6" x14ac:dyDescent="0.3">
      <c r="A14" s="215" t="str">
        <f>IF($F14+$G14=0,"",NGHIEPVUKT!C7)</f>
        <v/>
      </c>
      <c r="B14" s="215" t="str">
        <f>IF($F14+$G14=0,"",NGHIEPVUKT!H7)</f>
        <v/>
      </c>
      <c r="C14" s="215" t="str">
        <f>IF(F14=0,"",NGHIEPVUKT!D7)</f>
        <v/>
      </c>
      <c r="D14" s="215" t="str">
        <f>IF(G14=0,"",NGHIEPVUKT!D7)</f>
        <v/>
      </c>
      <c r="E14" s="215" t="str">
        <f>IF($F14+$G14=0,"",NGHIEPVUKT!K7)</f>
        <v/>
      </c>
      <c r="F14" s="216">
        <f>IF($F$6=NGHIEPVUKT!L7,NGHIEPVUKT!O7,0)</f>
        <v>0</v>
      </c>
      <c r="G14" s="216">
        <f>IF($F$6=NGHIEPVUKT!M7,NGHIEPVUKT!O7,0)</f>
        <v>0</v>
      </c>
      <c r="H14" s="216">
        <f>IF(F14+G14=0,0,$H$10+SUM($F$14:F14)-SUM($G$14:G14))</f>
        <v>0</v>
      </c>
      <c r="I14" s="217"/>
      <c r="J14" s="203"/>
    </row>
    <row r="15" spans="1:10" ht="15.6" x14ac:dyDescent="0.3">
      <c r="A15" s="215" t="str">
        <f>IF($F15+$G15=0,"",NGHIEPVUKT!C8)</f>
        <v/>
      </c>
      <c r="B15" s="215" t="str">
        <f>IF($F15+$G15=0,"",NGHIEPVUKT!H8)</f>
        <v/>
      </c>
      <c r="C15" s="215" t="str">
        <f>IF(F15=0,"",NGHIEPVUKT!D8)</f>
        <v/>
      </c>
      <c r="D15" s="215" t="str">
        <f>IF(G15=0,"",NGHIEPVUKT!D8)</f>
        <v/>
      </c>
      <c r="E15" s="215" t="str">
        <f>IF($F15+$G15=0,"",NGHIEPVUKT!K8)</f>
        <v/>
      </c>
      <c r="F15" s="216">
        <f>IF($F$6=NGHIEPVUKT!L8,NGHIEPVUKT!O8,0)</f>
        <v>0</v>
      </c>
      <c r="G15" s="216">
        <f>IF($F$6=NGHIEPVUKT!M8,NGHIEPVUKT!O8,0)</f>
        <v>0</v>
      </c>
      <c r="H15" s="216">
        <f>IF(F15+G15=0,0,$H$10+SUM($F$14:F15)-SUM($G$14:G15))</f>
        <v>0</v>
      </c>
      <c r="I15" s="217"/>
      <c r="J15" s="203"/>
    </row>
    <row r="16" spans="1:10" ht="15.6" x14ac:dyDescent="0.3">
      <c r="A16" s="215">
        <f>IF($F16+$G16=0,"",NGHIEPVUKT!C9)</f>
        <v>44987</v>
      </c>
      <c r="B16" s="215">
        <f>IF($F16+$G16=0,"",NGHIEPVUKT!H9)</f>
        <v>44987</v>
      </c>
      <c r="C16" s="215" t="str">
        <f>IF(F16=0,"",NGHIEPVUKT!D9)</f>
        <v>PT01</v>
      </c>
      <c r="D16" s="215" t="str">
        <f>IF(G16=0,"",NGHIEPVUKT!D9)</f>
        <v/>
      </c>
      <c r="E16" s="233" t="str">
        <f>IF($F16+$G16=0,"",NGHIEPVUKT!K9)</f>
        <v xml:space="preserve">Rút tiền gửi ngân hàng về nhập quỹ tiền mặt </v>
      </c>
      <c r="F16" s="216">
        <f>IF($F$6=NGHIEPVUKT!L9,NGHIEPVUKT!O9,0)</f>
        <v>400000000</v>
      </c>
      <c r="G16" s="216">
        <f>IF($F$6=NGHIEPVUKT!M9,NGHIEPVUKT!O9,0)</f>
        <v>0</v>
      </c>
      <c r="H16" s="216">
        <f>IF(F16+G16=0,0,$H$10+SUM($F$14:F16)-SUM($G$14:G16))</f>
        <v>853623000</v>
      </c>
      <c r="I16" s="217"/>
      <c r="J16" s="203"/>
    </row>
    <row r="17" spans="1:10" ht="15.6" x14ac:dyDescent="0.3">
      <c r="A17" s="215" t="str">
        <f>IF($F17+$G17=0,"",NGHIEPVUKT!C10)</f>
        <v/>
      </c>
      <c r="B17" s="215" t="str">
        <f>IF($F17+$G17=0,"",NGHIEPVUKT!H10)</f>
        <v/>
      </c>
      <c r="C17" s="215" t="str">
        <f>IF(F17=0,"",NGHIEPVUKT!D10)</f>
        <v/>
      </c>
      <c r="D17" s="215" t="str">
        <f>IF(G17=0,"",NGHIEPVUKT!D10)</f>
        <v/>
      </c>
      <c r="E17" s="215" t="str">
        <f>IF($F17+$G17=0,"",NGHIEPVUKT!K10)</f>
        <v/>
      </c>
      <c r="F17" s="216">
        <f>IF($F$6=NGHIEPVUKT!L10,NGHIEPVUKT!O10,0)</f>
        <v>0</v>
      </c>
      <c r="G17" s="216">
        <f>IF($F$6=NGHIEPVUKT!M10,NGHIEPVUKT!O10,0)</f>
        <v>0</v>
      </c>
      <c r="H17" s="216">
        <f>IF(F17+G17=0,0,$H$10+SUM($F$14:F17)-SUM($G$14:G17))</f>
        <v>0</v>
      </c>
      <c r="I17" s="217"/>
      <c r="J17" s="203"/>
    </row>
    <row r="18" spans="1:10" ht="15.6" x14ac:dyDescent="0.3">
      <c r="A18" s="215">
        <f>IF($F18+$G18=0,"",NGHIEPVUKT!C11)</f>
        <v>44989</v>
      </c>
      <c r="B18" s="215">
        <f>IF($F18+$G18=0,"",NGHIEPVUKT!H11)</f>
        <v>44989</v>
      </c>
      <c r="C18" s="215" t="str">
        <f>IF(F18=0,"",NGHIEPVUKT!D11)</f>
        <v/>
      </c>
      <c r="D18" s="215" t="str">
        <f>IF(G18=0,"",NGHIEPVUKT!D11)</f>
        <v>PC01</v>
      </c>
      <c r="E18" s="233" t="str">
        <f>IF($F18+$G18=0,"",NGHIEPVUKT!K11)</f>
        <v>Tạm ứng mua văn phòng phẩm dùng cho bộ phận bán hàng và bộ phận quản lý doanh nghiệp</v>
      </c>
      <c r="F18" s="216">
        <f>IF($F$6=NGHIEPVUKT!L11,NGHIEPVUKT!O11,0)</f>
        <v>0</v>
      </c>
      <c r="G18" s="216">
        <f>IF($F$6=NGHIEPVUKT!M11,NGHIEPVUKT!O11,0)</f>
        <v>5500000</v>
      </c>
      <c r="H18" s="216">
        <f>IF(F18+G18=0,0,$H$10+SUM($F$14:F18)-SUM($G$14:G18))</f>
        <v>848123000</v>
      </c>
      <c r="I18" s="217"/>
      <c r="J18" s="203"/>
    </row>
    <row r="19" spans="1:10" ht="15.6" x14ac:dyDescent="0.3">
      <c r="A19" s="215" t="str">
        <f>IF($F19+$G19=0,"",NGHIEPVUKT!C12)</f>
        <v/>
      </c>
      <c r="B19" s="215" t="str">
        <f>IF($F19+$G19=0,"",NGHIEPVUKT!H12)</f>
        <v/>
      </c>
      <c r="C19" s="215" t="str">
        <f>IF(F19=0,"",NGHIEPVUKT!D12)</f>
        <v/>
      </c>
      <c r="D19" s="215" t="str">
        <f>IF(G19=0,"",NGHIEPVUKT!D12)</f>
        <v/>
      </c>
      <c r="E19" s="215" t="str">
        <f>IF($F19+$G19=0,"",NGHIEPVUKT!K12)</f>
        <v/>
      </c>
      <c r="F19" s="216">
        <f>IF($F$6=NGHIEPVUKT!L12,NGHIEPVUKT!O12,0)</f>
        <v>0</v>
      </c>
      <c r="G19" s="216">
        <f>IF($F$6=NGHIEPVUKT!M12,NGHIEPVUKT!O12,0)</f>
        <v>0</v>
      </c>
      <c r="H19" s="216">
        <f>IF(F19+G19=0,0,$H$10+SUM($F$14:F19)-SUM($G$14:G19))</f>
        <v>0</v>
      </c>
      <c r="I19" s="217"/>
      <c r="J19" s="203"/>
    </row>
    <row r="20" spans="1:10" ht="15.6" x14ac:dyDescent="0.3">
      <c r="A20" s="215" t="str">
        <f>IF($F20+$G20=0,"",NGHIEPVUKT!C13)</f>
        <v/>
      </c>
      <c r="B20" s="215" t="str">
        <f>IF($F20+$G20=0,"",NGHIEPVUKT!H13)</f>
        <v/>
      </c>
      <c r="C20" s="215" t="str">
        <f>IF(F20=0,"",NGHIEPVUKT!D13)</f>
        <v/>
      </c>
      <c r="D20" s="215" t="str">
        <f>IF(G20=0,"",NGHIEPVUKT!D13)</f>
        <v/>
      </c>
      <c r="E20" s="215" t="str">
        <f>IF($F20+$G20=0,"",NGHIEPVUKT!K13)</f>
        <v/>
      </c>
      <c r="F20" s="216">
        <f>IF($F$6=NGHIEPVUKT!L13,NGHIEPVUKT!O13,0)</f>
        <v>0</v>
      </c>
      <c r="G20" s="216">
        <f>IF($F$6=NGHIEPVUKT!M13,NGHIEPVUKT!O13,0)</f>
        <v>0</v>
      </c>
      <c r="H20" s="216">
        <f>IF(F20+G20=0,0,$H$10+SUM($F$14:F20)-SUM($G$14:G20))</f>
        <v>0</v>
      </c>
      <c r="I20" s="217"/>
      <c r="J20" s="203"/>
    </row>
    <row r="21" spans="1:10" ht="15.6" x14ac:dyDescent="0.3">
      <c r="A21" s="215">
        <f>IF($F21+$G21=0,"",NGHIEPVUKT!C14)</f>
        <v>44990</v>
      </c>
      <c r="B21" s="215">
        <f>IF($F21+$G21=0,"",NGHIEPVUKT!H14)</f>
        <v>44990</v>
      </c>
      <c r="C21" s="215" t="str">
        <f>IF(F21=0,"",NGHIEPVUKT!D14)</f>
        <v>PT02</v>
      </c>
      <c r="D21" s="215" t="str">
        <f>IF(G21=0,"",NGHIEPVUKT!D14)</f>
        <v/>
      </c>
      <c r="E21" s="233" t="str">
        <f>IF($F21+$G21=0,"",NGHIEPVUKT!K14)</f>
        <v>Nguyễn Hữu Nam nộp lại tiền tạm ứng thừa</v>
      </c>
      <c r="F21" s="216">
        <f>IF($F$6=NGHIEPVUKT!L14,NGHIEPVUKT!O14,0)</f>
        <v>1000000</v>
      </c>
      <c r="G21" s="216">
        <f>IF($F$6=NGHIEPVUKT!M14,NGHIEPVUKT!O14,0)</f>
        <v>0</v>
      </c>
      <c r="H21" s="216">
        <f>IF(F21+G21=0,0,$H$10+SUM($F$14:F21)-SUM($G$14:G21))</f>
        <v>849123000</v>
      </c>
      <c r="I21" s="217"/>
      <c r="J21" s="203"/>
    </row>
    <row r="22" spans="1:10" ht="15.6" x14ac:dyDescent="0.3">
      <c r="A22" s="215" t="str">
        <f>IF($F22+$G22=0,"",NGHIEPVUKT!C15)</f>
        <v/>
      </c>
      <c r="B22" s="215" t="str">
        <f>IF($F22+$G22=0,"",NGHIEPVUKT!H15)</f>
        <v/>
      </c>
      <c r="C22" s="215" t="str">
        <f>IF(F22=0,"",NGHIEPVUKT!D15)</f>
        <v/>
      </c>
      <c r="D22" s="215" t="str">
        <f>IF(G22=0,"",NGHIEPVUKT!D15)</f>
        <v/>
      </c>
      <c r="E22" s="215" t="str">
        <f>IF($F22+$G22=0,"",NGHIEPVUKT!K15)</f>
        <v/>
      </c>
      <c r="F22" s="216">
        <f>IF($F$6=NGHIEPVUKT!L15,NGHIEPVUKT!O15,0)</f>
        <v>0</v>
      </c>
      <c r="G22" s="216">
        <f>IF($F$6=NGHIEPVUKT!M15,NGHIEPVUKT!O15,0)</f>
        <v>0</v>
      </c>
      <c r="H22" s="216">
        <f>IF(F22+G22=0,0,$H$10+SUM($F$14:F22)-SUM($G$14:G22))</f>
        <v>0</v>
      </c>
      <c r="I22" s="217"/>
      <c r="J22" s="203"/>
    </row>
    <row r="23" spans="1:10" ht="15.6" x14ac:dyDescent="0.3">
      <c r="A23" s="215" t="str">
        <f>IF($F23+$G23=0,"",NGHIEPVUKT!C16)</f>
        <v/>
      </c>
      <c r="B23" s="215" t="str">
        <f>IF($F23+$G23=0,"",NGHIEPVUKT!H16)</f>
        <v/>
      </c>
      <c r="C23" s="215" t="str">
        <f>IF(F23=0,"",NGHIEPVUKT!D16)</f>
        <v/>
      </c>
      <c r="D23" s="215" t="str">
        <f>IF(G23=0,"",NGHIEPVUKT!D16)</f>
        <v/>
      </c>
      <c r="E23" s="215" t="str">
        <f>IF($F23+$G23=0,"",NGHIEPVUKT!K16)</f>
        <v/>
      </c>
      <c r="F23" s="216">
        <f>IF($F$6=NGHIEPVUKT!L16,NGHIEPVUKT!O16,0)</f>
        <v>0</v>
      </c>
      <c r="G23" s="216">
        <f>IF($F$6=NGHIEPVUKT!M16,NGHIEPVUKT!O16,0)</f>
        <v>0</v>
      </c>
      <c r="H23" s="216">
        <f>IF(F23+G23=0,0,$H$10+SUM($F$14:F23)-SUM($G$14:G23))</f>
        <v>0</v>
      </c>
      <c r="I23" s="217"/>
      <c r="J23" s="203"/>
    </row>
    <row r="24" spans="1:10" ht="15.6" x14ac:dyDescent="0.3">
      <c r="A24" s="215" t="str">
        <f>IF($F24+$G24=0,"",NGHIEPVUKT!C17)</f>
        <v/>
      </c>
      <c r="B24" s="215" t="str">
        <f>IF($F24+$G24=0,"",NGHIEPVUKT!H17)</f>
        <v/>
      </c>
      <c r="C24" s="215" t="str">
        <f>IF(F24=0,"",NGHIEPVUKT!D17)</f>
        <v/>
      </c>
      <c r="D24" s="215" t="str">
        <f>IF(G24=0,"",NGHIEPVUKT!D17)</f>
        <v/>
      </c>
      <c r="E24" s="215" t="str">
        <f>IF($F24+$G24=0,"",NGHIEPVUKT!K17)</f>
        <v/>
      </c>
      <c r="F24" s="216">
        <f>IF($F$6=NGHIEPVUKT!L17,NGHIEPVUKT!O17,0)</f>
        <v>0</v>
      </c>
      <c r="G24" s="216">
        <f>IF($F$6=NGHIEPVUKT!M17,NGHIEPVUKT!O17,0)</f>
        <v>0</v>
      </c>
      <c r="H24" s="216">
        <f>IF(F24+G24=0,0,$H$10+SUM($F$14:F24)-SUM($G$14:G24))</f>
        <v>0</v>
      </c>
      <c r="I24" s="217"/>
      <c r="J24" s="203"/>
    </row>
    <row r="25" spans="1:10" ht="15.6" x14ac:dyDescent="0.3">
      <c r="A25" s="215" t="str">
        <f>IF($F25+$G25=0,"",NGHIEPVUKT!C18)</f>
        <v/>
      </c>
      <c r="B25" s="215" t="str">
        <f>IF($F25+$G25=0,"",NGHIEPVUKT!H18)</f>
        <v/>
      </c>
      <c r="C25" s="215" t="str">
        <f>IF(F25=0,"",NGHIEPVUKT!D18)</f>
        <v/>
      </c>
      <c r="D25" s="215" t="str">
        <f>IF(G25=0,"",NGHIEPVUKT!D18)</f>
        <v/>
      </c>
      <c r="E25" s="215" t="str">
        <f>IF($F25+$G25=0,"",NGHIEPVUKT!K18)</f>
        <v/>
      </c>
      <c r="F25" s="216">
        <f>IF($F$6=NGHIEPVUKT!L18,NGHIEPVUKT!O18,0)</f>
        <v>0</v>
      </c>
      <c r="G25" s="216">
        <f>IF($F$6=NGHIEPVUKT!M18,NGHIEPVUKT!O18,0)</f>
        <v>0</v>
      </c>
      <c r="H25" s="216">
        <f>IF(F25+G25=0,0,$H$10+SUM($F$14:F25)-SUM($G$14:G25))</f>
        <v>0</v>
      </c>
      <c r="I25" s="217"/>
      <c r="J25" s="203"/>
    </row>
    <row r="26" spans="1:10" ht="15.6" x14ac:dyDescent="0.3">
      <c r="A26" s="215">
        <f>IF($F26+$G26=0,"",NGHIEPVUKT!C19)</f>
        <v>45003</v>
      </c>
      <c r="B26" s="215">
        <f>IF($F26+$G26=0,"",NGHIEPVUKT!H19)</f>
        <v>45003</v>
      </c>
      <c r="C26" s="215" t="str">
        <f>IF(F26=0,"",NGHIEPVUKT!D19)</f>
        <v/>
      </c>
      <c r="D26" s="215" t="str">
        <f>IF(G26=0,"",NGHIEPVUKT!D19)</f>
        <v>PC02</v>
      </c>
      <c r="E26" s="233" t="str">
        <f>IF($F26+$G26=0,"",NGHIEPVUKT!K19)</f>
        <v xml:space="preserve">Thanh toán tiền vận chuyển cho DNTN Việt Hoa </v>
      </c>
      <c r="F26" s="216">
        <f>IF($F$6=NGHIEPVUKT!L19,NGHIEPVUKT!O19,0)</f>
        <v>0</v>
      </c>
      <c r="G26" s="216">
        <f>IF($F$6=NGHIEPVUKT!M19,NGHIEPVUKT!O19,0)</f>
        <v>11880000</v>
      </c>
      <c r="H26" s="216">
        <f>IF(F26+G26=0,0,$H$10+SUM($F$14:F26)-SUM($G$14:G26))</f>
        <v>837243000</v>
      </c>
      <c r="I26" s="217"/>
      <c r="J26" s="203"/>
    </row>
    <row r="27" spans="1:10" ht="15.6" x14ac:dyDescent="0.3">
      <c r="A27" s="215" t="str">
        <f>IF($F27+$G27=0,"",NGHIEPVUKT!C20)</f>
        <v/>
      </c>
      <c r="B27" s="215" t="str">
        <f>IF($F27+$G27=0,"",NGHIEPVUKT!H20)</f>
        <v/>
      </c>
      <c r="C27" s="215" t="str">
        <f>IF(F27=0,"",NGHIEPVUKT!D20)</f>
        <v/>
      </c>
      <c r="D27" s="215" t="str">
        <f>IF(G27=0,"",NGHIEPVUKT!D20)</f>
        <v/>
      </c>
      <c r="E27" s="215" t="str">
        <f>IF($F27+$G27=0,"",NGHIEPVUKT!K20)</f>
        <v/>
      </c>
      <c r="F27" s="216">
        <f>IF($F$6=NGHIEPVUKT!L20,NGHIEPVUKT!O20,0)</f>
        <v>0</v>
      </c>
      <c r="G27" s="216">
        <f>IF($F$6=NGHIEPVUKT!M20,NGHIEPVUKT!O20,0)</f>
        <v>0</v>
      </c>
      <c r="H27" s="216">
        <f>IF(F27+G27=0,0,$H$10+SUM($F$14:F27)-SUM($G$14:G27))</f>
        <v>0</v>
      </c>
      <c r="I27" s="217"/>
      <c r="J27" s="203"/>
    </row>
    <row r="28" spans="1:10" ht="15.6" x14ac:dyDescent="0.3">
      <c r="A28" s="215" t="str">
        <f>IF($F28+$G28=0,"",NGHIEPVUKT!C21)</f>
        <v/>
      </c>
      <c r="B28" s="215" t="str">
        <f>IF($F28+$G28=0,"",NGHIEPVUKT!H21)</f>
        <v/>
      </c>
      <c r="C28" s="215" t="str">
        <f>IF(F28=0,"",NGHIEPVUKT!D21)</f>
        <v/>
      </c>
      <c r="D28" s="215" t="str">
        <f>IF(G28=0,"",NGHIEPVUKT!D21)</f>
        <v/>
      </c>
      <c r="E28" s="215" t="str">
        <f>IF($F28+$G28=0,"",NGHIEPVUKT!K21)</f>
        <v/>
      </c>
      <c r="F28" s="216">
        <f>IF($F$6=NGHIEPVUKT!L21,NGHIEPVUKT!O21,0)</f>
        <v>0</v>
      </c>
      <c r="G28" s="216">
        <f>IF($F$6=NGHIEPVUKT!M21,NGHIEPVUKT!O21,0)</f>
        <v>0</v>
      </c>
      <c r="H28" s="216">
        <f>IF(F28+G28=0,0,$H$10+SUM($F$14:F28)-SUM($G$14:G28))</f>
        <v>0</v>
      </c>
      <c r="I28" s="217"/>
      <c r="J28" s="203"/>
    </row>
    <row r="29" spans="1:10" ht="15.6" x14ac:dyDescent="0.3">
      <c r="A29" s="215" t="str">
        <f>IF($F29+$G29=0,"",NGHIEPVUKT!C22)</f>
        <v/>
      </c>
      <c r="B29" s="215" t="str">
        <f>IF($F29+$G29=0,"",NGHIEPVUKT!H22)</f>
        <v/>
      </c>
      <c r="C29" s="215" t="str">
        <f>IF(F29=0,"",NGHIEPVUKT!D22)</f>
        <v/>
      </c>
      <c r="D29" s="215" t="str">
        <f>IF(G29=0,"",NGHIEPVUKT!D22)</f>
        <v/>
      </c>
      <c r="E29" s="215" t="str">
        <f>IF($F29+$G29=0,"",NGHIEPVUKT!K22)</f>
        <v/>
      </c>
      <c r="F29" s="216">
        <f>IF($F$6=NGHIEPVUKT!L22,NGHIEPVUKT!O22,0)</f>
        <v>0</v>
      </c>
      <c r="G29" s="216">
        <f>IF($F$6=NGHIEPVUKT!M22,NGHIEPVUKT!O22,0)</f>
        <v>0</v>
      </c>
      <c r="H29" s="216">
        <f>IF(F29+G29=0,0,$H$10+SUM($F$14:F29)-SUM($G$14:G29))</f>
        <v>0</v>
      </c>
      <c r="I29" s="217"/>
      <c r="J29" s="203"/>
    </row>
    <row r="30" spans="1:10" ht="15.6" x14ac:dyDescent="0.3">
      <c r="A30" s="215" t="str">
        <f>IF($F30+$G30=0,"",NGHIEPVUKT!C23)</f>
        <v/>
      </c>
      <c r="B30" s="215" t="str">
        <f>IF($F30+$G30=0,"",NGHIEPVUKT!H23)</f>
        <v/>
      </c>
      <c r="C30" s="215" t="str">
        <f>IF(F30=0,"",NGHIEPVUKT!D23)</f>
        <v/>
      </c>
      <c r="D30" s="215" t="str">
        <f>IF(G30=0,"",NGHIEPVUKT!D23)</f>
        <v/>
      </c>
      <c r="E30" s="215" t="str">
        <f>IF($F30+$G30=0,"",NGHIEPVUKT!K23)</f>
        <v/>
      </c>
      <c r="F30" s="216">
        <f>IF($F$6=NGHIEPVUKT!L23,NGHIEPVUKT!O23,0)</f>
        <v>0</v>
      </c>
      <c r="G30" s="216">
        <f>IF($F$6=NGHIEPVUKT!M23,NGHIEPVUKT!O23,0)</f>
        <v>0</v>
      </c>
      <c r="H30" s="216">
        <f>IF(F30+G30=0,0,$H$10+SUM($F$14:F30)-SUM($G$14:G30))</f>
        <v>0</v>
      </c>
      <c r="I30" s="217"/>
      <c r="J30" s="203"/>
    </row>
    <row r="31" spans="1:10" ht="15.6" x14ac:dyDescent="0.3">
      <c r="A31" s="215" t="str">
        <f>IF($F31+$G31=0,"",NGHIEPVUKT!C24)</f>
        <v/>
      </c>
      <c r="B31" s="215" t="str">
        <f>IF($F31+$G31=0,"",NGHIEPVUKT!H24)</f>
        <v/>
      </c>
      <c r="C31" s="215" t="str">
        <f>IF(F31=0,"",NGHIEPVUKT!D24)</f>
        <v/>
      </c>
      <c r="D31" s="215" t="str">
        <f>IF(G31=0,"",NGHIEPVUKT!D24)</f>
        <v/>
      </c>
      <c r="E31" s="215" t="str">
        <f>IF($F31+$G31=0,"",NGHIEPVUKT!K24)</f>
        <v/>
      </c>
      <c r="F31" s="216">
        <f>IF($F$6=NGHIEPVUKT!L24,NGHIEPVUKT!O24,0)</f>
        <v>0</v>
      </c>
      <c r="G31" s="216">
        <f>IF($F$6=NGHIEPVUKT!M24,NGHIEPVUKT!O24,0)</f>
        <v>0</v>
      </c>
      <c r="H31" s="216">
        <f>IF(F31+G31=0,0,$H$10+SUM($F$14:F31)-SUM($G$14:G31))</f>
        <v>0</v>
      </c>
      <c r="I31" s="217"/>
      <c r="J31" s="203"/>
    </row>
    <row r="32" spans="1:10" ht="15.6" x14ac:dyDescent="0.3">
      <c r="A32" s="215" t="str">
        <f>IF($F32+$G32=0,"",NGHIEPVUKT!C25)</f>
        <v/>
      </c>
      <c r="B32" s="215" t="str">
        <f>IF($F32+$G32=0,"",NGHIEPVUKT!H25)</f>
        <v/>
      </c>
      <c r="C32" s="215" t="str">
        <f>IF(F32=0,"",NGHIEPVUKT!D25)</f>
        <v/>
      </c>
      <c r="D32" s="215" t="str">
        <f>IF(G32=0,"",NGHIEPVUKT!D25)</f>
        <v/>
      </c>
      <c r="E32" s="215" t="str">
        <f>IF($F32+$G32=0,"",NGHIEPVUKT!K25)</f>
        <v/>
      </c>
      <c r="F32" s="216">
        <f>IF($F$6=NGHIEPVUKT!L25,NGHIEPVUKT!O25,0)</f>
        <v>0</v>
      </c>
      <c r="G32" s="216">
        <f>IF($F$6=NGHIEPVUKT!M25,NGHIEPVUKT!O25,0)</f>
        <v>0</v>
      </c>
      <c r="H32" s="216">
        <f>IF(F32+G32=0,0,$H$10+SUM($F$14:F32)-SUM($G$14:G32))</f>
        <v>0</v>
      </c>
      <c r="I32" s="217"/>
      <c r="J32" s="203"/>
    </row>
    <row r="33" spans="1:10" ht="15.6" x14ac:dyDescent="0.3">
      <c r="A33" s="215" t="str">
        <f>IF($F33+$G33=0,"",NGHIEPVUKT!C26)</f>
        <v/>
      </c>
      <c r="B33" s="215" t="str">
        <f>IF($F33+$G33=0,"",NGHIEPVUKT!H26)</f>
        <v/>
      </c>
      <c r="C33" s="215" t="str">
        <f>IF(F33=0,"",NGHIEPVUKT!D26)</f>
        <v/>
      </c>
      <c r="D33" s="215" t="str">
        <f>IF(G33=0,"",NGHIEPVUKT!D26)</f>
        <v/>
      </c>
      <c r="E33" s="215" t="str">
        <f>IF($F33+$G33=0,"",NGHIEPVUKT!K26)</f>
        <v/>
      </c>
      <c r="F33" s="216">
        <f>IF($F$6=NGHIEPVUKT!L26,NGHIEPVUKT!O26,0)</f>
        <v>0</v>
      </c>
      <c r="G33" s="216">
        <f>IF($F$6=NGHIEPVUKT!M26,NGHIEPVUKT!O26,0)</f>
        <v>0</v>
      </c>
      <c r="H33" s="216">
        <f>IF(F33+G33=0,0,$H$10+SUM($F$14:F33)-SUM($G$14:G33))</f>
        <v>0</v>
      </c>
      <c r="I33" s="217"/>
      <c r="J33" s="203"/>
    </row>
    <row r="34" spans="1:10" ht="15.6" x14ac:dyDescent="0.3">
      <c r="A34" s="215" t="str">
        <f>IF($F34+$G34=0,"",NGHIEPVUKT!C27)</f>
        <v/>
      </c>
      <c r="B34" s="215" t="str">
        <f>IF($F34+$G34=0,"",NGHIEPVUKT!H27)</f>
        <v/>
      </c>
      <c r="C34" s="215" t="str">
        <f>IF(F34=0,"",NGHIEPVUKT!D27)</f>
        <v/>
      </c>
      <c r="D34" s="215" t="str">
        <f>IF(G34=0,"",NGHIEPVUKT!D27)</f>
        <v/>
      </c>
      <c r="E34" s="215" t="str">
        <f>IF($F34+$G34=0,"",NGHIEPVUKT!K27)</f>
        <v/>
      </c>
      <c r="F34" s="216">
        <f>IF($F$6=NGHIEPVUKT!L27,NGHIEPVUKT!O27,0)</f>
        <v>0</v>
      </c>
      <c r="G34" s="216">
        <f>IF($F$6=NGHIEPVUKT!M27,NGHIEPVUKT!O27,0)</f>
        <v>0</v>
      </c>
      <c r="H34" s="216">
        <f>IF(F34+G34=0,0,$H$10+SUM($F$14:F34)-SUM($G$14:G34))</f>
        <v>0</v>
      </c>
      <c r="I34" s="217"/>
      <c r="J34" s="203"/>
    </row>
    <row r="35" spans="1:10" ht="15.6" x14ac:dyDescent="0.3">
      <c r="A35" s="215" t="str">
        <f>IF($F35+$G35=0,"",NGHIEPVUKT!C28)</f>
        <v/>
      </c>
      <c r="B35" s="215" t="str">
        <f>IF($F35+$G35=0,"",NGHIEPVUKT!H28)</f>
        <v/>
      </c>
      <c r="C35" s="215" t="str">
        <f>IF(F35=0,"",NGHIEPVUKT!D28)</f>
        <v/>
      </c>
      <c r="D35" s="215" t="str">
        <f>IF(G35=0,"",NGHIEPVUKT!D28)</f>
        <v/>
      </c>
      <c r="E35" s="215" t="str">
        <f>IF($F35+$G35=0,"",NGHIEPVUKT!K28)</f>
        <v/>
      </c>
      <c r="F35" s="216">
        <f>IF($F$6=NGHIEPVUKT!L28,NGHIEPVUKT!O28,0)</f>
        <v>0</v>
      </c>
      <c r="G35" s="216">
        <f>IF($F$6=NGHIEPVUKT!M28,NGHIEPVUKT!O28,0)</f>
        <v>0</v>
      </c>
      <c r="H35" s="216">
        <f>IF(F35+G35=0,0,$H$10+SUM($F$14:F35)-SUM($G$14:G35))</f>
        <v>0</v>
      </c>
      <c r="I35" s="217"/>
      <c r="J35" s="203"/>
    </row>
    <row r="36" spans="1:10" ht="15.6" x14ac:dyDescent="0.3">
      <c r="A36" s="215" t="str">
        <f>IF($F36+$G36=0,"",NGHIEPVUKT!C29)</f>
        <v/>
      </c>
      <c r="B36" s="215" t="str">
        <f>IF($F36+$G36=0,"",NGHIEPVUKT!H29)</f>
        <v/>
      </c>
      <c r="C36" s="215" t="str">
        <f>IF(F36=0,"",NGHIEPVUKT!D29)</f>
        <v/>
      </c>
      <c r="D36" s="215" t="str">
        <f>IF(G36=0,"",NGHIEPVUKT!D29)</f>
        <v/>
      </c>
      <c r="E36" s="215" t="str">
        <f>IF($F36+$G36=0,"",NGHIEPVUKT!K29)</f>
        <v/>
      </c>
      <c r="F36" s="216">
        <f>IF($F$6=NGHIEPVUKT!L29,NGHIEPVUKT!O29,0)</f>
        <v>0</v>
      </c>
      <c r="G36" s="216">
        <f>IF($F$6=NGHIEPVUKT!M29,NGHIEPVUKT!O29,0)</f>
        <v>0</v>
      </c>
      <c r="H36" s="216">
        <f>IF(F36+G36=0,0,$H$10+SUM($F$14:F36)-SUM($G$14:G36))</f>
        <v>0</v>
      </c>
      <c r="I36" s="217"/>
      <c r="J36" s="203"/>
    </row>
    <row r="37" spans="1:10" ht="15.6" x14ac:dyDescent="0.3">
      <c r="A37" s="215" t="str">
        <f>IF($F37+$G37=0,"",NGHIEPVUKT!C30)</f>
        <v/>
      </c>
      <c r="B37" s="215" t="str">
        <f>IF($F37+$G37=0,"",NGHIEPVUKT!H30)</f>
        <v/>
      </c>
      <c r="C37" s="215" t="str">
        <f>IF(F37=0,"",NGHIEPVUKT!D30)</f>
        <v/>
      </c>
      <c r="D37" s="215" t="str">
        <f>IF(G37=0,"",NGHIEPVUKT!D30)</f>
        <v/>
      </c>
      <c r="E37" s="215" t="str">
        <f>IF($F37+$G37=0,"",NGHIEPVUKT!K30)</f>
        <v/>
      </c>
      <c r="F37" s="216">
        <f>IF($F$6=NGHIEPVUKT!L30,NGHIEPVUKT!O30,0)</f>
        <v>0</v>
      </c>
      <c r="G37" s="216">
        <f>IF($F$6=NGHIEPVUKT!M30,NGHIEPVUKT!O30,0)</f>
        <v>0</v>
      </c>
      <c r="H37" s="216">
        <f>IF(F37+G37=0,0,$H$10+SUM($F$14:F37)-SUM($G$14:G37))</f>
        <v>0</v>
      </c>
      <c r="I37" s="217"/>
      <c r="J37" s="203"/>
    </row>
    <row r="38" spans="1:10" ht="15.6" x14ac:dyDescent="0.3">
      <c r="A38" s="215" t="str">
        <f>IF($F38+$G38=0,"",NGHIEPVUKT!C31)</f>
        <v/>
      </c>
      <c r="B38" s="215" t="str">
        <f>IF($F38+$G38=0,"",NGHIEPVUKT!H31)</f>
        <v/>
      </c>
      <c r="C38" s="215" t="str">
        <f>IF(F38=0,"",NGHIEPVUKT!D31)</f>
        <v/>
      </c>
      <c r="D38" s="215" t="str">
        <f>IF(G38=0,"",NGHIEPVUKT!D31)</f>
        <v/>
      </c>
      <c r="E38" s="215" t="str">
        <f>IF($F38+$G38=0,"",NGHIEPVUKT!K31)</f>
        <v/>
      </c>
      <c r="F38" s="216">
        <f>IF($F$6=NGHIEPVUKT!L31,NGHIEPVUKT!O31,0)</f>
        <v>0</v>
      </c>
      <c r="G38" s="216">
        <f>IF($F$6=NGHIEPVUKT!M31,NGHIEPVUKT!O31,0)</f>
        <v>0</v>
      </c>
      <c r="H38" s="216">
        <f>IF(F38+G38=0,0,$H$10+SUM($F$14:F38)-SUM($G$14:G38))</f>
        <v>0</v>
      </c>
      <c r="I38" s="217"/>
      <c r="J38" s="203"/>
    </row>
    <row r="39" spans="1:10" ht="15.6" x14ac:dyDescent="0.3">
      <c r="A39" s="215" t="str">
        <f>IF($F39+$G39=0,"",NGHIEPVUKT!C32)</f>
        <v/>
      </c>
      <c r="B39" s="215" t="str">
        <f>IF($F39+$G39=0,"",NGHIEPVUKT!H32)</f>
        <v/>
      </c>
      <c r="C39" s="215" t="str">
        <f>IF(F39=0,"",NGHIEPVUKT!D32)</f>
        <v/>
      </c>
      <c r="D39" s="215" t="str">
        <f>IF(G39=0,"",NGHIEPVUKT!D32)</f>
        <v/>
      </c>
      <c r="E39" s="215" t="str">
        <f>IF($F39+$G39=0,"",NGHIEPVUKT!K32)</f>
        <v/>
      </c>
      <c r="F39" s="216">
        <f>IF($F$6=NGHIEPVUKT!L32,NGHIEPVUKT!O32,0)</f>
        <v>0</v>
      </c>
      <c r="G39" s="216">
        <f>IF($F$6=NGHIEPVUKT!M32,NGHIEPVUKT!O32,0)</f>
        <v>0</v>
      </c>
      <c r="H39" s="216">
        <f>IF(F39+G39=0,0,$H$10+SUM($F$14:F39)-SUM($G$14:G39))</f>
        <v>0</v>
      </c>
      <c r="I39" s="217"/>
      <c r="J39" s="203"/>
    </row>
    <row r="40" spans="1:10" ht="15.6" x14ac:dyDescent="0.3">
      <c r="A40" s="215" t="str">
        <f>IF($F40+$G40=0,"",NGHIEPVUKT!C33)</f>
        <v/>
      </c>
      <c r="B40" s="215" t="str">
        <f>IF($F40+$G40=0,"",NGHIEPVUKT!H33)</f>
        <v/>
      </c>
      <c r="C40" s="215" t="str">
        <f>IF(F40=0,"",NGHIEPVUKT!D33)</f>
        <v/>
      </c>
      <c r="D40" s="215" t="str">
        <f>IF(G40=0,"",NGHIEPVUKT!D33)</f>
        <v/>
      </c>
      <c r="E40" s="215" t="str">
        <f>IF($F40+$G40=0,"",NGHIEPVUKT!K33)</f>
        <v/>
      </c>
      <c r="F40" s="216">
        <f>IF($F$6=NGHIEPVUKT!L33,NGHIEPVUKT!O33,0)</f>
        <v>0</v>
      </c>
      <c r="G40" s="216">
        <f>IF($F$6=NGHIEPVUKT!M33,NGHIEPVUKT!O33,0)</f>
        <v>0</v>
      </c>
      <c r="H40" s="216">
        <f>IF(F40+G40=0,0,$H$10+SUM($F$14:F40)-SUM($G$14:G40))</f>
        <v>0</v>
      </c>
      <c r="I40" s="217"/>
      <c r="J40" s="203"/>
    </row>
    <row r="41" spans="1:10" ht="15.6" x14ac:dyDescent="0.3">
      <c r="A41" s="215" t="str">
        <f>IF($F41+$G41=0,"",NGHIEPVUKT!C34)</f>
        <v/>
      </c>
      <c r="B41" s="215" t="str">
        <f>IF($F41+$G41=0,"",NGHIEPVUKT!H34)</f>
        <v/>
      </c>
      <c r="C41" s="215" t="str">
        <f>IF(F41=0,"",NGHIEPVUKT!D34)</f>
        <v/>
      </c>
      <c r="D41" s="215" t="str">
        <f>IF(G41=0,"",NGHIEPVUKT!D34)</f>
        <v/>
      </c>
      <c r="E41" s="215" t="str">
        <f>IF($F41+$G41=0,"",NGHIEPVUKT!K34)</f>
        <v/>
      </c>
      <c r="F41" s="216">
        <f>IF($F$6=NGHIEPVUKT!L34,NGHIEPVUKT!O34,0)</f>
        <v>0</v>
      </c>
      <c r="G41" s="216">
        <f>IF($F$6=NGHIEPVUKT!M34,NGHIEPVUKT!O34,0)</f>
        <v>0</v>
      </c>
      <c r="H41" s="216">
        <f>IF(F41+G41=0,0,$H$10+SUM($F$14:F41)-SUM($G$14:G41))</f>
        <v>0</v>
      </c>
      <c r="I41" s="217"/>
      <c r="J41" s="203"/>
    </row>
    <row r="42" spans="1:10" ht="15.6" x14ac:dyDescent="0.3">
      <c r="A42" s="215" t="str">
        <f>IF($F42+$G42=0,"",NGHIEPVUKT!C35)</f>
        <v/>
      </c>
      <c r="B42" s="215" t="str">
        <f>IF($F42+$G42=0,"",NGHIEPVUKT!H35)</f>
        <v/>
      </c>
      <c r="C42" s="215" t="str">
        <f>IF(F42=0,"",NGHIEPVUKT!D35)</f>
        <v/>
      </c>
      <c r="D42" s="215" t="str">
        <f>IF(G42=0,"",NGHIEPVUKT!D35)</f>
        <v/>
      </c>
      <c r="E42" s="215" t="str">
        <f>IF($F42+$G42=0,"",NGHIEPVUKT!K35)</f>
        <v/>
      </c>
      <c r="F42" s="216">
        <f>IF($F$6=NGHIEPVUKT!L35,NGHIEPVUKT!O35,0)</f>
        <v>0</v>
      </c>
      <c r="G42" s="216">
        <f>IF($F$6=NGHIEPVUKT!M35,NGHIEPVUKT!O35,0)</f>
        <v>0</v>
      </c>
      <c r="H42" s="216">
        <f>IF(F42+G42=0,0,$H$10+SUM($F$14:F42)-SUM($G$14:G42))</f>
        <v>0</v>
      </c>
      <c r="I42" s="217"/>
      <c r="J42" s="203"/>
    </row>
    <row r="43" spans="1:10" ht="15.6" x14ac:dyDescent="0.3">
      <c r="A43" s="215" t="str">
        <f>IF($F43+$G43=0,"",NGHIEPVUKT!C36)</f>
        <v/>
      </c>
      <c r="B43" s="215" t="str">
        <f>IF($F43+$G43=0,"",NGHIEPVUKT!H36)</f>
        <v/>
      </c>
      <c r="C43" s="215" t="str">
        <f>IF(F43=0,"",NGHIEPVUKT!D36)</f>
        <v/>
      </c>
      <c r="D43" s="215" t="str">
        <f>IF(G43=0,"",NGHIEPVUKT!D36)</f>
        <v/>
      </c>
      <c r="E43" s="215" t="str">
        <f>IF($F43+$G43=0,"",NGHIEPVUKT!K36)</f>
        <v/>
      </c>
      <c r="F43" s="216">
        <f>IF($F$6=NGHIEPVUKT!L36,NGHIEPVUKT!O36,0)</f>
        <v>0</v>
      </c>
      <c r="G43" s="216">
        <f>IF($F$6=NGHIEPVUKT!M36,NGHIEPVUKT!O36,0)</f>
        <v>0</v>
      </c>
      <c r="H43" s="216">
        <f>IF(F43+G43=0,0,$H$10+SUM($F$14:F43)-SUM($G$14:G43))</f>
        <v>0</v>
      </c>
      <c r="I43" s="217"/>
      <c r="J43" s="203"/>
    </row>
    <row r="44" spans="1:10" ht="15.6" x14ac:dyDescent="0.3">
      <c r="A44" s="215" t="str">
        <f>IF($F44+$G44=0,"",NGHIEPVUKT!C37)</f>
        <v/>
      </c>
      <c r="B44" s="215" t="str">
        <f>IF($F44+$G44=0,"",NGHIEPVUKT!H37)</f>
        <v/>
      </c>
      <c r="C44" s="215" t="str">
        <f>IF(F44=0,"",NGHIEPVUKT!D37)</f>
        <v/>
      </c>
      <c r="D44" s="215" t="str">
        <f>IF(G44=0,"",NGHIEPVUKT!D37)</f>
        <v/>
      </c>
      <c r="E44" s="215" t="str">
        <f>IF($F44+$G44=0,"",NGHIEPVUKT!K37)</f>
        <v/>
      </c>
      <c r="F44" s="216">
        <f>IF($F$6=NGHIEPVUKT!L37,NGHIEPVUKT!O37,0)</f>
        <v>0</v>
      </c>
      <c r="G44" s="216">
        <f>IF($F$6=NGHIEPVUKT!M37,NGHIEPVUKT!O37,0)</f>
        <v>0</v>
      </c>
      <c r="H44" s="216">
        <f>IF(F44+G44=0,0,$H$10+SUM($F$14:F44)-SUM($G$14:G44))</f>
        <v>0</v>
      </c>
      <c r="I44" s="217"/>
      <c r="J44" s="203"/>
    </row>
    <row r="45" spans="1:10" ht="15.6" x14ac:dyDescent="0.3">
      <c r="A45" s="215" t="str">
        <f>IF($F45+$G45=0,"",NGHIEPVUKT!C38)</f>
        <v/>
      </c>
      <c r="B45" s="215" t="str">
        <f>IF($F45+$G45=0,"",NGHIEPVUKT!H38)</f>
        <v/>
      </c>
      <c r="C45" s="215" t="str">
        <f>IF(F45=0,"",NGHIEPVUKT!D38)</f>
        <v/>
      </c>
      <c r="D45" s="215" t="str">
        <f>IF(G45=0,"",NGHIEPVUKT!D38)</f>
        <v/>
      </c>
      <c r="E45" s="215" t="str">
        <f>IF($F45+$G45=0,"",NGHIEPVUKT!K38)</f>
        <v/>
      </c>
      <c r="F45" s="216">
        <f>IF($F$6=NGHIEPVUKT!L38,NGHIEPVUKT!O38,0)</f>
        <v>0</v>
      </c>
      <c r="G45" s="216">
        <f>IF($F$6=NGHIEPVUKT!M38,NGHIEPVUKT!O38,0)</f>
        <v>0</v>
      </c>
      <c r="H45" s="216">
        <f>IF(F45+G45=0,0,$H$10+SUM($F$14:F45)-SUM($G$14:G45))</f>
        <v>0</v>
      </c>
      <c r="I45" s="217"/>
      <c r="J45" s="203"/>
    </row>
    <row r="46" spans="1:10" ht="15.6" x14ac:dyDescent="0.3">
      <c r="A46" s="215" t="str">
        <f>IF($F46+$G46=0,"",NGHIEPVUKT!C39)</f>
        <v/>
      </c>
      <c r="B46" s="215" t="str">
        <f>IF($F46+$G46=0,"",NGHIEPVUKT!H39)</f>
        <v/>
      </c>
      <c r="C46" s="215" t="str">
        <f>IF(F46=0,"",NGHIEPVUKT!D39)</f>
        <v/>
      </c>
      <c r="D46" s="215" t="str">
        <f>IF(G46=0,"",NGHIEPVUKT!D39)</f>
        <v/>
      </c>
      <c r="E46" s="215" t="str">
        <f>IF($F46+$G46=0,"",NGHIEPVUKT!K39)</f>
        <v/>
      </c>
      <c r="F46" s="216">
        <f>IF($F$6=NGHIEPVUKT!L39,NGHIEPVUKT!O39,0)</f>
        <v>0</v>
      </c>
      <c r="G46" s="216">
        <f>IF($F$6=NGHIEPVUKT!M39,NGHIEPVUKT!O39,0)</f>
        <v>0</v>
      </c>
      <c r="H46" s="216">
        <f>IF(F46+G46=0,0,$H$10+SUM($F$14:F46)-SUM($G$14:G46))</f>
        <v>0</v>
      </c>
      <c r="I46" s="217"/>
      <c r="J46" s="203"/>
    </row>
    <row r="47" spans="1:10" ht="15.6" x14ac:dyDescent="0.3">
      <c r="A47" s="215" t="str">
        <f>IF($F47+$G47=0,"",NGHIEPVUKT!C40)</f>
        <v/>
      </c>
      <c r="B47" s="215" t="str">
        <f>IF($F47+$G47=0,"",NGHIEPVUKT!H40)</f>
        <v/>
      </c>
      <c r="C47" s="215" t="str">
        <f>IF(F47=0,"",NGHIEPVUKT!D40)</f>
        <v/>
      </c>
      <c r="D47" s="215" t="str">
        <f>IF(G47=0,"",NGHIEPVUKT!D40)</f>
        <v/>
      </c>
      <c r="E47" s="215" t="str">
        <f>IF($F47+$G47=0,"",NGHIEPVUKT!K40)</f>
        <v/>
      </c>
      <c r="F47" s="216">
        <f>IF($F$6=NGHIEPVUKT!L40,NGHIEPVUKT!O40,0)</f>
        <v>0</v>
      </c>
      <c r="G47" s="216">
        <f>IF($F$6=NGHIEPVUKT!M40,NGHIEPVUKT!O40,0)</f>
        <v>0</v>
      </c>
      <c r="H47" s="216">
        <f>IF(F47+G47=0,0,$H$10+SUM($F$14:F47)-SUM($G$14:G47))</f>
        <v>0</v>
      </c>
      <c r="I47" s="217"/>
      <c r="J47" s="203"/>
    </row>
    <row r="48" spans="1:10" ht="15.6" x14ac:dyDescent="0.3">
      <c r="A48" s="215" t="str">
        <f>IF($F48+$G48=0,"",NGHIEPVUKT!C41)</f>
        <v/>
      </c>
      <c r="B48" s="215" t="str">
        <f>IF($F48+$G48=0,"",NGHIEPVUKT!H41)</f>
        <v/>
      </c>
      <c r="C48" s="215" t="str">
        <f>IF(F48=0,"",NGHIEPVUKT!D41)</f>
        <v/>
      </c>
      <c r="D48" s="215" t="str">
        <f>IF(G48=0,"",NGHIEPVUKT!D41)</f>
        <v/>
      </c>
      <c r="E48" s="215" t="str">
        <f>IF($F48+$G48=0,"",NGHIEPVUKT!K41)</f>
        <v/>
      </c>
      <c r="F48" s="216">
        <f>IF($F$6=NGHIEPVUKT!L41,NGHIEPVUKT!O41,0)</f>
        <v>0</v>
      </c>
      <c r="G48" s="216">
        <f>IF($F$6=NGHIEPVUKT!M41,NGHIEPVUKT!O41,0)</f>
        <v>0</v>
      </c>
      <c r="H48" s="216">
        <f>IF(F48+G48=0,0,$H$10+SUM($F$14:F48)-SUM($G$14:G48))</f>
        <v>0</v>
      </c>
      <c r="I48" s="217"/>
      <c r="J48" s="203"/>
    </row>
    <row r="49" spans="1:10" ht="15.6" x14ac:dyDescent="0.3">
      <c r="A49" s="215" t="str">
        <f>IF($F49+$G49=0,"",NGHIEPVUKT!C42)</f>
        <v/>
      </c>
      <c r="B49" s="215" t="str">
        <f>IF($F49+$G49=0,"",NGHIEPVUKT!H42)</f>
        <v/>
      </c>
      <c r="C49" s="215" t="str">
        <f>IF(F49=0,"",NGHIEPVUKT!D42)</f>
        <v/>
      </c>
      <c r="D49" s="215" t="str">
        <f>IF(G49=0,"",NGHIEPVUKT!D42)</f>
        <v/>
      </c>
      <c r="E49" s="215" t="str">
        <f>IF($F49+$G49=0,"",NGHIEPVUKT!K42)</f>
        <v/>
      </c>
      <c r="F49" s="216">
        <f>IF($F$6=NGHIEPVUKT!L42,NGHIEPVUKT!O42,0)</f>
        <v>0</v>
      </c>
      <c r="G49" s="216">
        <f>IF($F$6=NGHIEPVUKT!M42,NGHIEPVUKT!O42,0)</f>
        <v>0</v>
      </c>
      <c r="H49" s="216">
        <f>IF(F49+G49=0,0,$H$10+SUM($F$14:F49)-SUM($G$14:G49))</f>
        <v>0</v>
      </c>
      <c r="I49" s="217"/>
      <c r="J49" s="203"/>
    </row>
    <row r="50" spans="1:10" ht="15.6" x14ac:dyDescent="0.3">
      <c r="A50" s="215" t="str">
        <f>IF($F50+$G50=0,"",NGHIEPVUKT!C43)</f>
        <v/>
      </c>
      <c r="B50" s="215" t="str">
        <f>IF($F50+$G50=0,"",NGHIEPVUKT!H43)</f>
        <v/>
      </c>
      <c r="C50" s="215" t="str">
        <f>IF(F50=0,"",NGHIEPVUKT!D43)</f>
        <v/>
      </c>
      <c r="D50" s="215" t="str">
        <f>IF(G50=0,"",NGHIEPVUKT!D43)</f>
        <v/>
      </c>
      <c r="E50" s="215" t="str">
        <f>IF($F50+$G50=0,"",NGHIEPVUKT!K43)</f>
        <v/>
      </c>
      <c r="F50" s="216">
        <f>IF($F$6=NGHIEPVUKT!L43,NGHIEPVUKT!O43,0)</f>
        <v>0</v>
      </c>
      <c r="G50" s="216">
        <f>IF($F$6=NGHIEPVUKT!M43,NGHIEPVUKT!O43,0)</f>
        <v>0</v>
      </c>
      <c r="H50" s="216">
        <f>IF(F50+G50=0,0,$H$10+SUM($F$14:F50)-SUM($G$14:G50))</f>
        <v>0</v>
      </c>
      <c r="I50" s="217"/>
      <c r="J50" s="203"/>
    </row>
    <row r="51" spans="1:10" ht="15.6" x14ac:dyDescent="0.3">
      <c r="A51" s="215" t="str">
        <f>IF($F51+$G51=0,"",NGHIEPVUKT!C44)</f>
        <v/>
      </c>
      <c r="B51" s="215" t="str">
        <f>IF($F51+$G51=0,"",NGHIEPVUKT!H44)</f>
        <v/>
      </c>
      <c r="C51" s="215" t="str">
        <f>IF(F51=0,"",NGHIEPVUKT!D44)</f>
        <v/>
      </c>
      <c r="D51" s="215" t="str">
        <f>IF(G51=0,"",NGHIEPVUKT!D44)</f>
        <v/>
      </c>
      <c r="E51" s="215" t="str">
        <f>IF($F51+$G51=0,"",NGHIEPVUKT!K44)</f>
        <v/>
      </c>
      <c r="F51" s="216">
        <f>IF($F$6=NGHIEPVUKT!L44,NGHIEPVUKT!O44,0)</f>
        <v>0</v>
      </c>
      <c r="G51" s="216">
        <f>IF($F$6=NGHIEPVUKT!M44,NGHIEPVUKT!O44,0)</f>
        <v>0</v>
      </c>
      <c r="H51" s="216">
        <f>IF(F51+G51=0,0,$H$10+SUM($F$14:F51)-SUM($G$14:G51))</f>
        <v>0</v>
      </c>
      <c r="I51" s="217"/>
      <c r="J51" s="203"/>
    </row>
    <row r="52" spans="1:10" ht="15.6" x14ac:dyDescent="0.3">
      <c r="A52" s="215" t="str">
        <f>IF($F52+$G52=0,"",NGHIEPVUKT!C45)</f>
        <v/>
      </c>
      <c r="B52" s="215" t="str">
        <f>IF($F52+$G52=0,"",NGHIEPVUKT!H45)</f>
        <v/>
      </c>
      <c r="C52" s="215" t="str">
        <f>IF(F52=0,"",NGHIEPVUKT!D45)</f>
        <v/>
      </c>
      <c r="D52" s="215" t="str">
        <f>IF(G52=0,"",NGHIEPVUKT!D45)</f>
        <v/>
      </c>
      <c r="E52" s="215" t="str">
        <f>IF($F52+$G52=0,"",NGHIEPVUKT!K45)</f>
        <v/>
      </c>
      <c r="F52" s="216">
        <f>IF($F$6=NGHIEPVUKT!L45,NGHIEPVUKT!O45,0)</f>
        <v>0</v>
      </c>
      <c r="G52" s="216">
        <f>IF($F$6=NGHIEPVUKT!M45,NGHIEPVUKT!O45,0)</f>
        <v>0</v>
      </c>
      <c r="H52" s="216">
        <f>IF(F52+G52=0,0,$H$10+SUM($F$14:F52)-SUM($G$14:G52))</f>
        <v>0</v>
      </c>
      <c r="I52" s="217"/>
      <c r="J52" s="203"/>
    </row>
    <row r="53" spans="1:10" ht="15.6" x14ac:dyDescent="0.3">
      <c r="A53" s="215" t="str">
        <f>IF($F53+$G53=0,"",NGHIEPVUKT!C46)</f>
        <v/>
      </c>
      <c r="B53" s="215" t="str">
        <f>IF($F53+$G53=0,"",NGHIEPVUKT!H46)</f>
        <v/>
      </c>
      <c r="C53" s="215" t="str">
        <f>IF(F53=0,"",NGHIEPVUKT!D46)</f>
        <v/>
      </c>
      <c r="D53" s="215" t="str">
        <f>IF(G53=0,"",NGHIEPVUKT!D46)</f>
        <v/>
      </c>
      <c r="E53" s="215" t="str">
        <f>IF($F53+$G53=0,"",NGHIEPVUKT!K46)</f>
        <v/>
      </c>
      <c r="F53" s="216">
        <f>IF($F$6=NGHIEPVUKT!L46,NGHIEPVUKT!O46,0)</f>
        <v>0</v>
      </c>
      <c r="G53" s="216">
        <f>IF($F$6=NGHIEPVUKT!M46,NGHIEPVUKT!O46,0)</f>
        <v>0</v>
      </c>
      <c r="H53" s="216">
        <f>IF(F53+G53=0,0,$H$10+SUM($F$14:F53)-SUM($G$14:G53))</f>
        <v>0</v>
      </c>
      <c r="I53" s="217"/>
      <c r="J53" s="203"/>
    </row>
    <row r="54" spans="1:10" ht="15.6" x14ac:dyDescent="0.3">
      <c r="A54" s="215" t="str">
        <f>IF($F54+$G54=0,"",NGHIEPVUKT!C47)</f>
        <v/>
      </c>
      <c r="B54" s="215" t="str">
        <f>IF($F54+$G54=0,"",NGHIEPVUKT!H47)</f>
        <v/>
      </c>
      <c r="C54" s="215" t="str">
        <f>IF(F54=0,"",NGHIEPVUKT!D47)</f>
        <v/>
      </c>
      <c r="D54" s="215" t="str">
        <f>IF(G54=0,"",NGHIEPVUKT!D47)</f>
        <v/>
      </c>
      <c r="E54" s="215" t="str">
        <f>IF($F54+$G54=0,"",NGHIEPVUKT!K47)</f>
        <v/>
      </c>
      <c r="F54" s="216">
        <f>IF($F$6=NGHIEPVUKT!L47,NGHIEPVUKT!O47,0)</f>
        <v>0</v>
      </c>
      <c r="G54" s="216">
        <f>IF($F$6=NGHIEPVUKT!M47,NGHIEPVUKT!O47,0)</f>
        <v>0</v>
      </c>
      <c r="H54" s="216">
        <f>IF(F54+G54=0,0,$H$10+SUM($F$14:F54)-SUM($G$14:G54))</f>
        <v>0</v>
      </c>
      <c r="I54" s="217"/>
      <c r="J54" s="203"/>
    </row>
    <row r="55" spans="1:10" ht="15.6" x14ac:dyDescent="0.3">
      <c r="A55" s="215" t="str">
        <f>IF($F55+$G55=0,"",NGHIEPVUKT!C48)</f>
        <v/>
      </c>
      <c r="B55" s="215" t="str">
        <f>IF($F55+$G55=0,"",NGHIEPVUKT!H48)</f>
        <v/>
      </c>
      <c r="C55" s="215" t="str">
        <f>IF(F55=0,"",NGHIEPVUKT!D48)</f>
        <v/>
      </c>
      <c r="D55" s="215" t="str">
        <f>IF(G55=0,"",NGHIEPVUKT!D48)</f>
        <v/>
      </c>
      <c r="E55" s="215" t="str">
        <f>IF($F55+$G55=0,"",NGHIEPVUKT!K48)</f>
        <v/>
      </c>
      <c r="F55" s="216">
        <f>IF($F$6=NGHIEPVUKT!L48,NGHIEPVUKT!O48,0)</f>
        <v>0</v>
      </c>
      <c r="G55" s="216">
        <f>IF($F$6=NGHIEPVUKT!M48,NGHIEPVUKT!O48,0)</f>
        <v>0</v>
      </c>
      <c r="H55" s="216">
        <f>IF(F55+G55=0,0,$H$10+SUM($F$14:F55)-SUM($G$14:G55))</f>
        <v>0</v>
      </c>
      <c r="I55" s="217"/>
      <c r="J55" s="203"/>
    </row>
    <row r="56" spans="1:10" ht="15.6" x14ac:dyDescent="0.3">
      <c r="A56" s="215" t="str">
        <f>IF($F56+$G56=0,"",NGHIEPVUKT!C49)</f>
        <v/>
      </c>
      <c r="B56" s="215" t="str">
        <f>IF($F56+$G56=0,"",NGHIEPVUKT!H49)</f>
        <v/>
      </c>
      <c r="C56" s="215" t="str">
        <f>IF(F56=0,"",NGHIEPVUKT!D49)</f>
        <v/>
      </c>
      <c r="D56" s="215" t="str">
        <f>IF(G56=0,"",NGHIEPVUKT!D49)</f>
        <v/>
      </c>
      <c r="E56" s="215" t="str">
        <f>IF($F56+$G56=0,"",NGHIEPVUKT!K49)</f>
        <v/>
      </c>
      <c r="F56" s="216">
        <f>IF($F$6=NGHIEPVUKT!L49,NGHIEPVUKT!O49,0)</f>
        <v>0</v>
      </c>
      <c r="G56" s="216">
        <f>IF($F$6=NGHIEPVUKT!M49,NGHIEPVUKT!O49,0)</f>
        <v>0</v>
      </c>
      <c r="H56" s="216">
        <f>IF(F56+G56=0,0,$H$10+SUM($F$14:F56)-SUM($G$14:G56))</f>
        <v>0</v>
      </c>
      <c r="I56" s="217"/>
      <c r="J56" s="203"/>
    </row>
    <row r="57" spans="1:10" ht="15.6" x14ac:dyDescent="0.3">
      <c r="A57" s="215" t="str">
        <f>IF($F57+$G57=0,"",NGHIEPVUKT!C50)</f>
        <v/>
      </c>
      <c r="B57" s="215" t="str">
        <f>IF($F57+$G57=0,"",NGHIEPVUKT!H50)</f>
        <v/>
      </c>
      <c r="C57" s="215" t="str">
        <f>IF(F57=0,"",NGHIEPVUKT!D50)</f>
        <v/>
      </c>
      <c r="D57" s="215" t="str">
        <f>IF(G57=0,"",NGHIEPVUKT!D50)</f>
        <v/>
      </c>
      <c r="E57" s="215" t="str">
        <f>IF($F57+$G57=0,"",NGHIEPVUKT!K50)</f>
        <v/>
      </c>
      <c r="F57" s="216">
        <f>IF($F$6=NGHIEPVUKT!L50,NGHIEPVUKT!O50,0)</f>
        <v>0</v>
      </c>
      <c r="G57" s="216">
        <f>IF($F$6=NGHIEPVUKT!M50,NGHIEPVUKT!O50,0)</f>
        <v>0</v>
      </c>
      <c r="H57" s="216">
        <f>IF(F57+G57=0,0,$H$10+SUM($F$14:F57)-SUM($G$14:G57))</f>
        <v>0</v>
      </c>
      <c r="I57" s="217"/>
      <c r="J57" s="203"/>
    </row>
    <row r="58" spans="1:10" ht="15.6" x14ac:dyDescent="0.3">
      <c r="A58" s="215" t="str">
        <f>IF($F58+$G58=0,"",NGHIEPVUKT!C51)</f>
        <v/>
      </c>
      <c r="B58" s="215" t="str">
        <f>IF($F58+$G58=0,"",NGHIEPVUKT!H51)</f>
        <v/>
      </c>
      <c r="C58" s="215" t="str">
        <f>IF(F58=0,"",NGHIEPVUKT!D51)</f>
        <v/>
      </c>
      <c r="D58" s="215" t="str">
        <f>IF(G58=0,"",NGHIEPVUKT!D51)</f>
        <v/>
      </c>
      <c r="E58" s="215" t="str">
        <f>IF($F58+$G58=0,"",NGHIEPVUKT!K51)</f>
        <v/>
      </c>
      <c r="F58" s="216">
        <f>IF($F$6=NGHIEPVUKT!L51,NGHIEPVUKT!O51,0)</f>
        <v>0</v>
      </c>
      <c r="G58" s="216">
        <f>IF($F$6=NGHIEPVUKT!M51,NGHIEPVUKT!O51,0)</f>
        <v>0</v>
      </c>
      <c r="H58" s="216">
        <f>IF(F58+G58=0,0,$H$10+SUM($F$14:F58)-SUM($G$14:G58))</f>
        <v>0</v>
      </c>
      <c r="I58" s="217"/>
      <c r="J58" s="203"/>
    </row>
    <row r="59" spans="1:10" ht="15.6" x14ac:dyDescent="0.3">
      <c r="A59" s="215" t="str">
        <f>IF($F59+$G59=0,"",NGHIEPVUKT!C52)</f>
        <v/>
      </c>
      <c r="B59" s="215" t="str">
        <f>IF($F59+$G59=0,"",NGHIEPVUKT!H52)</f>
        <v/>
      </c>
      <c r="C59" s="215" t="str">
        <f>IF(F59=0,"",NGHIEPVUKT!D52)</f>
        <v/>
      </c>
      <c r="D59" s="215" t="str">
        <f>IF(G59=0,"",NGHIEPVUKT!D52)</f>
        <v/>
      </c>
      <c r="E59" s="215" t="str">
        <f>IF($F59+$G59=0,"",NGHIEPVUKT!K52)</f>
        <v/>
      </c>
      <c r="F59" s="216">
        <f>IF($F$6=NGHIEPVUKT!L52,NGHIEPVUKT!O52,0)</f>
        <v>0</v>
      </c>
      <c r="G59" s="216">
        <f>IF($F$6=NGHIEPVUKT!M52,NGHIEPVUKT!O52,0)</f>
        <v>0</v>
      </c>
      <c r="H59" s="216">
        <f>IF(F59+G59=0,0,$H$10+SUM($F$14:F59)-SUM($G$14:G59))</f>
        <v>0</v>
      </c>
      <c r="I59" s="217"/>
      <c r="J59" s="203"/>
    </row>
    <row r="60" spans="1:10" ht="15.6" x14ac:dyDescent="0.3">
      <c r="A60" s="215" t="str">
        <f>IF($F60+$G60=0,"",NGHIEPVUKT!C53)</f>
        <v/>
      </c>
      <c r="B60" s="215" t="str">
        <f>IF($F60+$G60=0,"",NGHIEPVUKT!H53)</f>
        <v/>
      </c>
      <c r="C60" s="215" t="str">
        <f>IF(F60=0,"",NGHIEPVUKT!D53)</f>
        <v/>
      </c>
      <c r="D60" s="215" t="str">
        <f>IF(G60=0,"",NGHIEPVUKT!D53)</f>
        <v/>
      </c>
      <c r="E60" s="215" t="str">
        <f>IF($F60+$G60=0,"",NGHIEPVUKT!K53)</f>
        <v/>
      </c>
      <c r="F60" s="216">
        <f>IF($F$6=NGHIEPVUKT!L53,NGHIEPVUKT!O53,0)</f>
        <v>0</v>
      </c>
      <c r="G60" s="216">
        <f>IF($F$6=NGHIEPVUKT!M53,NGHIEPVUKT!O53,0)</f>
        <v>0</v>
      </c>
      <c r="H60" s="216">
        <f>IF(F60+G60=0,0,$H$10+SUM($F$14:F60)-SUM($G$14:G60))</f>
        <v>0</v>
      </c>
      <c r="I60" s="217"/>
      <c r="J60" s="203"/>
    </row>
    <row r="61" spans="1:10" ht="15.6" x14ac:dyDescent="0.3">
      <c r="A61" s="215" t="str">
        <f>IF($F61+$G61=0,"",NGHIEPVUKT!C54)</f>
        <v/>
      </c>
      <c r="B61" s="215" t="str">
        <f>IF($F61+$G61=0,"",NGHIEPVUKT!H54)</f>
        <v/>
      </c>
      <c r="C61" s="215" t="str">
        <f>IF(F61=0,"",NGHIEPVUKT!D54)</f>
        <v/>
      </c>
      <c r="D61" s="215" t="str">
        <f>IF(G61=0,"",NGHIEPVUKT!D54)</f>
        <v/>
      </c>
      <c r="E61" s="215" t="str">
        <f>IF($F61+$G61=0,"",NGHIEPVUKT!K54)</f>
        <v/>
      </c>
      <c r="F61" s="216">
        <f>IF($F$6=NGHIEPVUKT!L54,NGHIEPVUKT!O54,0)</f>
        <v>0</v>
      </c>
      <c r="G61" s="216">
        <f>IF($F$6=NGHIEPVUKT!M54,NGHIEPVUKT!O54,0)</f>
        <v>0</v>
      </c>
      <c r="H61" s="216">
        <f>IF(F61+G61=0,0,$H$10+SUM($F$14:F61)-SUM($G$14:G61))</f>
        <v>0</v>
      </c>
      <c r="I61" s="217"/>
      <c r="J61" s="203"/>
    </row>
    <row r="62" spans="1:10" ht="15.6" x14ac:dyDescent="0.3">
      <c r="A62" s="215" t="str">
        <f>IF($F62+$G62=0,"",NGHIEPVUKT!C55)</f>
        <v/>
      </c>
      <c r="B62" s="215" t="str">
        <f>IF($F62+$G62=0,"",NGHIEPVUKT!H55)</f>
        <v/>
      </c>
      <c r="C62" s="215" t="str">
        <f>IF(F62=0,"",NGHIEPVUKT!D55)</f>
        <v/>
      </c>
      <c r="D62" s="215" t="str">
        <f>IF(G62=0,"",NGHIEPVUKT!D55)</f>
        <v/>
      </c>
      <c r="E62" s="215" t="str">
        <f>IF($F62+$G62=0,"",NGHIEPVUKT!K55)</f>
        <v/>
      </c>
      <c r="F62" s="216">
        <f>IF($F$6=NGHIEPVUKT!L55,NGHIEPVUKT!O55,0)</f>
        <v>0</v>
      </c>
      <c r="G62" s="216">
        <f>IF($F$6=NGHIEPVUKT!M55,NGHIEPVUKT!O55,0)</f>
        <v>0</v>
      </c>
      <c r="H62" s="216">
        <f>IF(F62+G62=0,0,$H$10+SUM($F$14:F62)-SUM($G$14:G62))</f>
        <v>0</v>
      </c>
      <c r="I62" s="217"/>
      <c r="J62" s="203"/>
    </row>
    <row r="63" spans="1:10" ht="15.6" x14ac:dyDescent="0.3">
      <c r="A63" s="215" t="str">
        <f>IF($F63+$G63=0,"",NGHIEPVUKT!C56)</f>
        <v/>
      </c>
      <c r="B63" s="215" t="str">
        <f>IF($F63+$G63=0,"",NGHIEPVUKT!H56)</f>
        <v/>
      </c>
      <c r="C63" s="215" t="str">
        <f>IF(F63=0,"",NGHIEPVUKT!D56)</f>
        <v/>
      </c>
      <c r="D63" s="215" t="str">
        <f>IF(G63=0,"",NGHIEPVUKT!D56)</f>
        <v/>
      </c>
      <c r="E63" s="215" t="str">
        <f>IF($F63+$G63=0,"",NGHIEPVUKT!K56)</f>
        <v/>
      </c>
      <c r="F63" s="216">
        <f>IF($F$6=NGHIEPVUKT!L56,NGHIEPVUKT!O56,0)</f>
        <v>0</v>
      </c>
      <c r="G63" s="216">
        <f>IF($F$6=NGHIEPVUKT!M56,NGHIEPVUKT!O56,0)</f>
        <v>0</v>
      </c>
      <c r="H63" s="216">
        <f>IF(F63+G63=0,0,$H$10+SUM($F$14:F63)-SUM($G$14:G63))</f>
        <v>0</v>
      </c>
      <c r="I63" s="217"/>
      <c r="J63" s="203"/>
    </row>
    <row r="64" spans="1:10" ht="15.6" x14ac:dyDescent="0.3">
      <c r="A64" s="215" t="str">
        <f>IF($F64+$G64=0,"",NGHIEPVUKT!C57)</f>
        <v/>
      </c>
      <c r="B64" s="215" t="str">
        <f>IF($F64+$G64=0,"",NGHIEPVUKT!H57)</f>
        <v/>
      </c>
      <c r="C64" s="215" t="str">
        <f>IF(F64=0,"",NGHIEPVUKT!D57)</f>
        <v/>
      </c>
      <c r="D64" s="215" t="str">
        <f>IF(G64=0,"",NGHIEPVUKT!D57)</f>
        <v/>
      </c>
      <c r="E64" s="215" t="str">
        <f>IF($F64+$G64=0,"",NGHIEPVUKT!K57)</f>
        <v/>
      </c>
      <c r="F64" s="216">
        <f>IF($F$6=NGHIEPVUKT!L57,NGHIEPVUKT!O57,0)</f>
        <v>0</v>
      </c>
      <c r="G64" s="216">
        <f>IF($F$6=NGHIEPVUKT!M57,NGHIEPVUKT!O57,0)</f>
        <v>0</v>
      </c>
      <c r="H64" s="216">
        <f>IF(F64+G64=0,0,$H$10+SUM($F$14:F64)-SUM($G$14:G64))</f>
        <v>0</v>
      </c>
      <c r="I64" s="217"/>
      <c r="J64" s="203"/>
    </row>
    <row r="65" spans="1:10" ht="15.6" x14ac:dyDescent="0.3">
      <c r="A65" s="215" t="str">
        <f>IF($F65+$G65=0,"",NGHIEPVUKT!C58)</f>
        <v/>
      </c>
      <c r="B65" s="215" t="str">
        <f>IF($F65+$G65=0,"",NGHIEPVUKT!H58)</f>
        <v/>
      </c>
      <c r="C65" s="215" t="str">
        <f>IF(F65=0,"",NGHIEPVUKT!D58)</f>
        <v/>
      </c>
      <c r="D65" s="215" t="str">
        <f>IF(G65=0,"",NGHIEPVUKT!D58)</f>
        <v/>
      </c>
      <c r="E65" s="215" t="str">
        <f>IF($F65+$G65=0,"",NGHIEPVUKT!K58)</f>
        <v/>
      </c>
      <c r="F65" s="216">
        <f>IF($F$6=NGHIEPVUKT!L58,NGHIEPVUKT!O58,0)</f>
        <v>0</v>
      </c>
      <c r="G65" s="216">
        <f>IF($F$6=NGHIEPVUKT!M58,NGHIEPVUKT!O58,0)</f>
        <v>0</v>
      </c>
      <c r="H65" s="216">
        <f>IF(F65+G65=0,0,$H$10+SUM($F$14:F65)-SUM($G$14:G65))</f>
        <v>0</v>
      </c>
      <c r="I65" s="217"/>
      <c r="J65" s="203"/>
    </row>
    <row r="66" spans="1:10" ht="15.6" x14ac:dyDescent="0.3">
      <c r="A66" s="215" t="str">
        <f>IF($F66+$G66=0,"",NGHIEPVUKT!C59)</f>
        <v/>
      </c>
      <c r="B66" s="215" t="str">
        <f>IF($F66+$G66=0,"",NGHIEPVUKT!H59)</f>
        <v/>
      </c>
      <c r="C66" s="215" t="str">
        <f>IF(F66=0,"",NGHIEPVUKT!D59)</f>
        <v/>
      </c>
      <c r="D66" s="215" t="str">
        <f>IF(G66=0,"",NGHIEPVUKT!D59)</f>
        <v/>
      </c>
      <c r="E66" s="215" t="str">
        <f>IF($F66+$G66=0,"",NGHIEPVUKT!K59)</f>
        <v/>
      </c>
      <c r="F66" s="216">
        <f>IF($F$6=NGHIEPVUKT!L59,NGHIEPVUKT!O59,0)</f>
        <v>0</v>
      </c>
      <c r="G66" s="216">
        <f>IF($F$6=NGHIEPVUKT!M59,NGHIEPVUKT!O59,0)</f>
        <v>0</v>
      </c>
      <c r="H66" s="216">
        <f>IF(F66+G66=0,0,$H$10+SUM($F$14:F66)-SUM($G$14:G66))</f>
        <v>0</v>
      </c>
      <c r="I66" s="217"/>
      <c r="J66" s="203"/>
    </row>
    <row r="67" spans="1:10" ht="15.6" x14ac:dyDescent="0.3">
      <c r="A67" s="215" t="str">
        <f>IF($F67+$G67=0,"",NGHIEPVUKT!C60)</f>
        <v/>
      </c>
      <c r="B67" s="215" t="str">
        <f>IF($F67+$G67=0,"",NGHIEPVUKT!H60)</f>
        <v/>
      </c>
      <c r="C67" s="215" t="str">
        <f>IF(F67=0,"",NGHIEPVUKT!D60)</f>
        <v/>
      </c>
      <c r="D67" s="215" t="str">
        <f>IF(G67=0,"",NGHIEPVUKT!D60)</f>
        <v/>
      </c>
      <c r="E67" s="215" t="str">
        <f>IF($F67+$G67=0,"",NGHIEPVUKT!K60)</f>
        <v/>
      </c>
      <c r="F67" s="216">
        <f>IF($F$6=NGHIEPVUKT!L60,NGHIEPVUKT!O60,0)</f>
        <v>0</v>
      </c>
      <c r="G67" s="216">
        <f>IF($F$6=NGHIEPVUKT!M60,NGHIEPVUKT!O60,0)</f>
        <v>0</v>
      </c>
      <c r="H67" s="216">
        <f>IF(F67+G67=0,0,$H$10+SUM($F$14:F67)-SUM($G$14:G67))</f>
        <v>0</v>
      </c>
      <c r="I67" s="217"/>
      <c r="J67" s="203"/>
    </row>
    <row r="68" spans="1:10" ht="15.6" x14ac:dyDescent="0.3">
      <c r="A68" s="215" t="str">
        <f>IF($F68+$G68=0,"",NGHIEPVUKT!C61)</f>
        <v/>
      </c>
      <c r="B68" s="215" t="str">
        <f>IF($F68+$G68=0,"",NGHIEPVUKT!H61)</f>
        <v/>
      </c>
      <c r="C68" s="215" t="str">
        <f>IF(F68=0,"",NGHIEPVUKT!D61)</f>
        <v/>
      </c>
      <c r="D68" s="215" t="str">
        <f>IF(G68=0,"",NGHIEPVUKT!D61)</f>
        <v/>
      </c>
      <c r="E68" s="215" t="str">
        <f>IF($F68+$G68=0,"",NGHIEPVUKT!K61)</f>
        <v/>
      </c>
      <c r="F68" s="216">
        <f>IF($F$6=NGHIEPVUKT!L61,NGHIEPVUKT!O61,0)</f>
        <v>0</v>
      </c>
      <c r="G68" s="216">
        <f>IF($F$6=NGHIEPVUKT!M61,NGHIEPVUKT!O61,0)</f>
        <v>0</v>
      </c>
      <c r="H68" s="216">
        <f>IF(F68+G68=0,0,$H$10+SUM($F$14:F68)-SUM($G$14:G68))</f>
        <v>0</v>
      </c>
      <c r="I68" s="217"/>
      <c r="J68" s="203"/>
    </row>
    <row r="69" spans="1:10" ht="15.6" x14ac:dyDescent="0.3">
      <c r="A69" s="215" t="str">
        <f>IF($F69+$G69=0,"",NGHIEPVUKT!C62)</f>
        <v/>
      </c>
      <c r="B69" s="215" t="str">
        <f>IF($F69+$G69=0,"",NGHIEPVUKT!H62)</f>
        <v/>
      </c>
      <c r="C69" s="215" t="str">
        <f>IF(F69=0,"",NGHIEPVUKT!D62)</f>
        <v/>
      </c>
      <c r="D69" s="215" t="str">
        <f>IF(G69=0,"",NGHIEPVUKT!D62)</f>
        <v/>
      </c>
      <c r="E69" s="215" t="str">
        <f>IF($F69+$G69=0,"",NGHIEPVUKT!K62)</f>
        <v/>
      </c>
      <c r="F69" s="216">
        <f>IF($F$6=NGHIEPVUKT!L62,NGHIEPVUKT!O62,0)</f>
        <v>0</v>
      </c>
      <c r="G69" s="216">
        <f>IF($F$6=NGHIEPVUKT!M62,NGHIEPVUKT!O62,0)</f>
        <v>0</v>
      </c>
      <c r="H69" s="216">
        <f>IF(F69+G69=0,0,$H$10+SUM($F$14:F69)-SUM($G$14:G69))</f>
        <v>0</v>
      </c>
      <c r="I69" s="217"/>
      <c r="J69" s="203"/>
    </row>
    <row r="70" spans="1:10" ht="15.6" x14ac:dyDescent="0.3">
      <c r="A70" s="215" t="str">
        <f>IF($F70+$G70=0,"",NGHIEPVUKT!C63)</f>
        <v/>
      </c>
      <c r="B70" s="215" t="str">
        <f>IF($F70+$G70=0,"",NGHIEPVUKT!H63)</f>
        <v/>
      </c>
      <c r="C70" s="215" t="str">
        <f>IF(F70=0,"",NGHIEPVUKT!D63)</f>
        <v/>
      </c>
      <c r="D70" s="215" t="str">
        <f>IF(G70=0,"",NGHIEPVUKT!D63)</f>
        <v/>
      </c>
      <c r="E70" s="215" t="str">
        <f>IF($F70+$G70=0,"",NGHIEPVUKT!K63)</f>
        <v/>
      </c>
      <c r="F70" s="216">
        <f>IF($F$6=NGHIEPVUKT!L63,NGHIEPVUKT!O63,0)</f>
        <v>0</v>
      </c>
      <c r="G70" s="216">
        <f>IF($F$6=NGHIEPVUKT!M63,NGHIEPVUKT!O63,0)</f>
        <v>0</v>
      </c>
      <c r="H70" s="216">
        <f>IF(F70+G70=0,0,$H$10+SUM($F$14:F70)-SUM($G$14:G70))</f>
        <v>0</v>
      </c>
      <c r="I70" s="217"/>
      <c r="J70" s="203"/>
    </row>
    <row r="71" spans="1:10" ht="15.6" x14ac:dyDescent="0.3">
      <c r="A71" s="215" t="str">
        <f>IF($F71+$G71=0,"",NGHIEPVUKT!C64)</f>
        <v/>
      </c>
      <c r="B71" s="215" t="str">
        <f>IF($F71+$G71=0,"",NGHIEPVUKT!H64)</f>
        <v/>
      </c>
      <c r="C71" s="215" t="str">
        <f>IF(F71=0,"",NGHIEPVUKT!D64)</f>
        <v/>
      </c>
      <c r="D71" s="215" t="str">
        <f>IF(G71=0,"",NGHIEPVUKT!D64)</f>
        <v/>
      </c>
      <c r="E71" s="215" t="str">
        <f>IF($F71+$G71=0,"",NGHIEPVUKT!K64)</f>
        <v/>
      </c>
      <c r="F71" s="216">
        <f>IF($F$6=NGHIEPVUKT!L64,NGHIEPVUKT!O64,0)</f>
        <v>0</v>
      </c>
      <c r="G71" s="216">
        <f>IF($F$6=NGHIEPVUKT!M64,NGHIEPVUKT!O64,0)</f>
        <v>0</v>
      </c>
      <c r="H71" s="216">
        <f>IF(F71+G71=0,0,$H$10+SUM($F$14:F71)-SUM($G$14:G71))</f>
        <v>0</v>
      </c>
      <c r="I71" s="217"/>
      <c r="J71" s="203"/>
    </row>
    <row r="72" spans="1:10" ht="15.6" x14ac:dyDescent="0.3">
      <c r="A72" s="215" t="str">
        <f>IF($F72+$G72=0,"",NGHIEPVUKT!C65)</f>
        <v/>
      </c>
      <c r="B72" s="215" t="str">
        <f>IF($F72+$G72=0,"",NGHIEPVUKT!H65)</f>
        <v/>
      </c>
      <c r="C72" s="215" t="str">
        <f>IF(F72=0,"",NGHIEPVUKT!D65)</f>
        <v/>
      </c>
      <c r="D72" s="215" t="str">
        <f>IF(G72=0,"",NGHIEPVUKT!D65)</f>
        <v/>
      </c>
      <c r="E72" s="215" t="str">
        <f>IF($F72+$G72=0,"",NGHIEPVUKT!K65)</f>
        <v/>
      </c>
      <c r="F72" s="216">
        <f>IF($F$6=NGHIEPVUKT!L65,NGHIEPVUKT!O65,0)</f>
        <v>0</v>
      </c>
      <c r="G72" s="216">
        <f>IF($F$6=NGHIEPVUKT!M65,NGHIEPVUKT!O65,0)</f>
        <v>0</v>
      </c>
      <c r="H72" s="216">
        <f>IF(F72+G72=0,0,$H$10+SUM($F$14:F72)-SUM($G$14:G72))</f>
        <v>0</v>
      </c>
      <c r="I72" s="217"/>
      <c r="J72" s="203"/>
    </row>
    <row r="73" spans="1:10" ht="15.6" x14ac:dyDescent="0.3">
      <c r="A73" s="215" t="str">
        <f>IF($F73+$G73=0,"",NGHIEPVUKT!C66)</f>
        <v/>
      </c>
      <c r="B73" s="215" t="str">
        <f>IF($F73+$G73=0,"",NGHIEPVUKT!H66)</f>
        <v/>
      </c>
      <c r="C73" s="215" t="str">
        <f>IF(F73=0,"",NGHIEPVUKT!D66)</f>
        <v/>
      </c>
      <c r="D73" s="215" t="str">
        <f>IF(G73=0,"",NGHIEPVUKT!D66)</f>
        <v/>
      </c>
      <c r="E73" s="215" t="str">
        <f>IF($F73+$G73=0,"",NGHIEPVUKT!K66)</f>
        <v/>
      </c>
      <c r="F73" s="216">
        <f>IF($F$6=NGHIEPVUKT!L66,NGHIEPVUKT!O66,0)</f>
        <v>0</v>
      </c>
      <c r="G73" s="216">
        <f>IF($F$6=NGHIEPVUKT!M66,NGHIEPVUKT!O66,0)</f>
        <v>0</v>
      </c>
      <c r="H73" s="216">
        <f>IF(F73+G73=0,0,$H$10+SUM($F$14:F73)-SUM($G$14:G73))</f>
        <v>0</v>
      </c>
      <c r="I73" s="217"/>
      <c r="J73" s="203"/>
    </row>
    <row r="74" spans="1:10" ht="15.6" x14ac:dyDescent="0.3">
      <c r="A74" s="215" t="str">
        <f>IF($F74+$G74=0,"",NGHIEPVUKT!C67)</f>
        <v/>
      </c>
      <c r="B74" s="215" t="str">
        <f>IF($F74+$G74=0,"",NGHIEPVUKT!H67)</f>
        <v/>
      </c>
      <c r="C74" s="215" t="str">
        <f>IF(F74=0,"",NGHIEPVUKT!D67)</f>
        <v/>
      </c>
      <c r="D74" s="215" t="str">
        <f>IF(G74=0,"",NGHIEPVUKT!D67)</f>
        <v/>
      </c>
      <c r="E74" s="215" t="str">
        <f>IF($F74+$G74=0,"",NGHIEPVUKT!K67)</f>
        <v/>
      </c>
      <c r="F74" s="216">
        <f>IF($F$6=NGHIEPVUKT!L67,NGHIEPVUKT!O67,0)</f>
        <v>0</v>
      </c>
      <c r="G74" s="216">
        <f>IF($F$6=NGHIEPVUKT!M67,NGHIEPVUKT!O67,0)</f>
        <v>0</v>
      </c>
      <c r="H74" s="216">
        <f>IF(F74+G74=0,0,$H$10+SUM($F$14:F74)-SUM($G$14:G74))</f>
        <v>0</v>
      </c>
      <c r="I74" s="217"/>
      <c r="J74" s="203"/>
    </row>
    <row r="75" spans="1:10" ht="15.6" x14ac:dyDescent="0.3">
      <c r="A75" s="215" t="str">
        <f>IF($F75+$G75=0,"",NGHIEPVUKT!C68)</f>
        <v/>
      </c>
      <c r="B75" s="215" t="str">
        <f>IF($F75+$G75=0,"",NGHIEPVUKT!H68)</f>
        <v/>
      </c>
      <c r="C75" s="215" t="str">
        <f>IF(F75=0,"",NGHIEPVUKT!D68)</f>
        <v/>
      </c>
      <c r="D75" s="215" t="str">
        <f>IF(G75=0,"",NGHIEPVUKT!D68)</f>
        <v/>
      </c>
      <c r="E75" s="215" t="str">
        <f>IF($F75+$G75=0,"",NGHIEPVUKT!K68)</f>
        <v/>
      </c>
      <c r="F75" s="216">
        <f>IF($F$6=NGHIEPVUKT!L68,NGHIEPVUKT!O68,0)</f>
        <v>0</v>
      </c>
      <c r="G75" s="216">
        <f>IF($F$6=NGHIEPVUKT!M68,NGHIEPVUKT!O68,0)</f>
        <v>0</v>
      </c>
      <c r="H75" s="216">
        <f>IF(F75+G75=0,0,$H$10+SUM($F$14:F75)-SUM($G$14:G75))</f>
        <v>0</v>
      </c>
      <c r="I75" s="217"/>
      <c r="J75" s="203"/>
    </row>
    <row r="76" spans="1:10" ht="15.6" x14ac:dyDescent="0.3">
      <c r="A76" s="215" t="str">
        <f>IF($F76+$G76=0,"",NGHIEPVUKT!C69)</f>
        <v/>
      </c>
      <c r="B76" s="215" t="str">
        <f>IF($F76+$G76=0,"",NGHIEPVUKT!H69)</f>
        <v/>
      </c>
      <c r="C76" s="215" t="str">
        <f>IF(F76=0,"",NGHIEPVUKT!D69)</f>
        <v/>
      </c>
      <c r="D76" s="215" t="str">
        <f>IF(G76=0,"",NGHIEPVUKT!D69)</f>
        <v/>
      </c>
      <c r="E76" s="215" t="str">
        <f>IF($F76+$G76=0,"",NGHIEPVUKT!K69)</f>
        <v/>
      </c>
      <c r="F76" s="216">
        <f>IF($F$6=NGHIEPVUKT!L69,NGHIEPVUKT!O69,0)</f>
        <v>0</v>
      </c>
      <c r="G76" s="216">
        <f>IF($F$6=NGHIEPVUKT!M69,NGHIEPVUKT!O69,0)</f>
        <v>0</v>
      </c>
      <c r="H76" s="216">
        <f>IF(F76+G76=0,0,$H$10+SUM($F$14:F76)-SUM($G$14:G76))</f>
        <v>0</v>
      </c>
      <c r="I76" s="217"/>
      <c r="J76" s="203"/>
    </row>
    <row r="77" spans="1:10" ht="15.6" x14ac:dyDescent="0.3">
      <c r="A77" s="215" t="str">
        <f>IF($F77+$G77=0,"",NGHIEPVUKT!C70)</f>
        <v/>
      </c>
      <c r="B77" s="215" t="str">
        <f>IF($F77+$G77=0,"",NGHIEPVUKT!H70)</f>
        <v/>
      </c>
      <c r="C77" s="215" t="str">
        <f>IF(F77=0,"",NGHIEPVUKT!D70)</f>
        <v/>
      </c>
      <c r="D77" s="215" t="str">
        <f>IF(G77=0,"",NGHIEPVUKT!D70)</f>
        <v/>
      </c>
      <c r="E77" s="215" t="str">
        <f>IF($F77+$G77=0,"",NGHIEPVUKT!K70)</f>
        <v/>
      </c>
      <c r="F77" s="216">
        <f>IF($F$6=NGHIEPVUKT!L70,NGHIEPVUKT!O70,0)</f>
        <v>0</v>
      </c>
      <c r="G77" s="216">
        <f>IF($F$6=NGHIEPVUKT!M70,NGHIEPVUKT!O70,0)</f>
        <v>0</v>
      </c>
      <c r="H77" s="216">
        <f>IF(F77+G77=0,0,$H$10+SUM($F$14:F77)-SUM($G$14:G77))</f>
        <v>0</v>
      </c>
      <c r="I77" s="217"/>
      <c r="J77" s="203"/>
    </row>
    <row r="78" spans="1:10" ht="15.6" x14ac:dyDescent="0.3">
      <c r="A78" s="215" t="str">
        <f>IF($F78+$G78=0,"",NGHIEPVUKT!C71)</f>
        <v/>
      </c>
      <c r="B78" s="215" t="str">
        <f>IF($F78+$G78=0,"",NGHIEPVUKT!H71)</f>
        <v/>
      </c>
      <c r="C78" s="215" t="str">
        <f>IF(F78=0,"",NGHIEPVUKT!D71)</f>
        <v/>
      </c>
      <c r="D78" s="215" t="str">
        <f>IF(G78=0,"",NGHIEPVUKT!D71)</f>
        <v/>
      </c>
      <c r="E78" s="215" t="str">
        <f>IF($F78+$G78=0,"",NGHIEPVUKT!K71)</f>
        <v/>
      </c>
      <c r="F78" s="216">
        <f>IF($F$6=NGHIEPVUKT!L71,NGHIEPVUKT!O71,0)</f>
        <v>0</v>
      </c>
      <c r="G78" s="216">
        <f>IF($F$6=NGHIEPVUKT!M71,NGHIEPVUKT!O71,0)</f>
        <v>0</v>
      </c>
      <c r="H78" s="216">
        <f>IF(F78+G78=0,0,$H$10+SUM($F$14:F78)-SUM($G$14:G78))</f>
        <v>0</v>
      </c>
      <c r="I78" s="217"/>
      <c r="J78" s="203"/>
    </row>
    <row r="79" spans="1:10" ht="15.6" x14ac:dyDescent="0.3">
      <c r="A79" s="215" t="str">
        <f>IF($F79+$G79=0,"",NGHIEPVUKT!C72)</f>
        <v/>
      </c>
      <c r="B79" s="215" t="str">
        <f>IF($F79+$G79=0,"",NGHIEPVUKT!H72)</f>
        <v/>
      </c>
      <c r="C79" s="215" t="str">
        <f>IF(F79=0,"",NGHIEPVUKT!D72)</f>
        <v/>
      </c>
      <c r="D79" s="215" t="str">
        <f>IF(G79=0,"",NGHIEPVUKT!D72)</f>
        <v/>
      </c>
      <c r="E79" s="215" t="str">
        <f>IF($F79+$G79=0,"",NGHIEPVUKT!K72)</f>
        <v/>
      </c>
      <c r="F79" s="216">
        <f>IF($F$6=NGHIEPVUKT!L72,NGHIEPVUKT!O72,0)</f>
        <v>0</v>
      </c>
      <c r="G79" s="216">
        <f>IF($F$6=NGHIEPVUKT!M72,NGHIEPVUKT!O72,0)</f>
        <v>0</v>
      </c>
      <c r="H79" s="216">
        <f>IF(F79+G79=0,0,$H$10+SUM($F$14:F79)-SUM($G$14:G79))</f>
        <v>0</v>
      </c>
      <c r="I79" s="217"/>
      <c r="J79" s="203"/>
    </row>
    <row r="80" spans="1:10" ht="15.6" x14ac:dyDescent="0.3">
      <c r="A80" s="215" t="str">
        <f>IF($F80+$G80=0,"",NGHIEPVUKT!C73)</f>
        <v/>
      </c>
      <c r="B80" s="215" t="str">
        <f>IF($F80+$G80=0,"",NGHIEPVUKT!H73)</f>
        <v/>
      </c>
      <c r="C80" s="215" t="str">
        <f>IF(F80=0,"",NGHIEPVUKT!D73)</f>
        <v/>
      </c>
      <c r="D80" s="215" t="str">
        <f>IF(G80=0,"",NGHIEPVUKT!D73)</f>
        <v/>
      </c>
      <c r="E80" s="215" t="str">
        <f>IF($F80+$G80=0,"",NGHIEPVUKT!K73)</f>
        <v/>
      </c>
      <c r="F80" s="216">
        <f>IF($F$6=NGHIEPVUKT!L73,NGHIEPVUKT!O73,0)</f>
        <v>0</v>
      </c>
      <c r="G80" s="216">
        <f>IF($F$6=NGHIEPVUKT!M73,NGHIEPVUKT!O73,0)</f>
        <v>0</v>
      </c>
      <c r="H80" s="216">
        <f>IF(F80+G80=0,0,$H$10+SUM($F$14:F80)-SUM($G$14:G80))</f>
        <v>0</v>
      </c>
      <c r="I80" s="217"/>
      <c r="J80" s="203"/>
    </row>
    <row r="81" spans="1:10" ht="15.6" x14ac:dyDescent="0.3">
      <c r="A81" s="215" t="str">
        <f>IF($F81+$G81=0,"",NGHIEPVUKT!C74)</f>
        <v/>
      </c>
      <c r="B81" s="215" t="str">
        <f>IF($F81+$G81=0,"",NGHIEPVUKT!H74)</f>
        <v/>
      </c>
      <c r="C81" s="215" t="str">
        <f>IF(F81=0,"",NGHIEPVUKT!D74)</f>
        <v/>
      </c>
      <c r="D81" s="215" t="str">
        <f>IF(G81=0,"",NGHIEPVUKT!D74)</f>
        <v/>
      </c>
      <c r="E81" s="215" t="str">
        <f>IF($F81+$G81=0,"",NGHIEPVUKT!K74)</f>
        <v/>
      </c>
      <c r="F81" s="216">
        <f>IF($F$6=NGHIEPVUKT!L74,NGHIEPVUKT!O74,0)</f>
        <v>0</v>
      </c>
      <c r="G81" s="216">
        <f>IF($F$6=NGHIEPVUKT!M74,NGHIEPVUKT!O74,0)</f>
        <v>0</v>
      </c>
      <c r="H81" s="216">
        <f>IF(F81+G81=0,0,$H$10+SUM($F$14:F81)-SUM($G$14:G81))</f>
        <v>0</v>
      </c>
      <c r="I81" s="217"/>
      <c r="J81" s="203"/>
    </row>
    <row r="82" spans="1:10" ht="15.6" x14ac:dyDescent="0.3">
      <c r="A82" s="215" t="str">
        <f>IF($F82+$G82=0,"",NGHIEPVUKT!C75)</f>
        <v/>
      </c>
      <c r="B82" s="215" t="str">
        <f>IF($F82+$G82=0,"",NGHIEPVUKT!H75)</f>
        <v/>
      </c>
      <c r="C82" s="215" t="str">
        <f>IF(F82=0,"",NGHIEPVUKT!D75)</f>
        <v/>
      </c>
      <c r="D82" s="215" t="str">
        <f>IF(G82=0,"",NGHIEPVUKT!D75)</f>
        <v/>
      </c>
      <c r="E82" s="215" t="str">
        <f>IF($F82+$G82=0,"",NGHIEPVUKT!K75)</f>
        <v/>
      </c>
      <c r="F82" s="216">
        <f>IF($F$6=NGHIEPVUKT!L75,NGHIEPVUKT!O75,0)</f>
        <v>0</v>
      </c>
      <c r="G82" s="216">
        <f>IF($F$6=NGHIEPVUKT!M75,NGHIEPVUKT!O75,0)</f>
        <v>0</v>
      </c>
      <c r="H82" s="216">
        <f>IF(F82+G82=0,0,$H$10+SUM($F$14:F82)-SUM($G$14:G82))</f>
        <v>0</v>
      </c>
      <c r="I82" s="217"/>
      <c r="J82" s="203"/>
    </row>
    <row r="83" spans="1:10" ht="15.6" x14ac:dyDescent="0.3">
      <c r="A83" s="215" t="str">
        <f>IF($F83+$G83=0,"",NGHIEPVUKT!C76)</f>
        <v/>
      </c>
      <c r="B83" s="215" t="str">
        <f>IF($F83+$G83=0,"",NGHIEPVUKT!H76)</f>
        <v/>
      </c>
      <c r="C83" s="215" t="str">
        <f>IF(F83=0,"",NGHIEPVUKT!D76)</f>
        <v/>
      </c>
      <c r="D83" s="215" t="str">
        <f>IF(G83=0,"",NGHIEPVUKT!D76)</f>
        <v/>
      </c>
      <c r="E83" s="215" t="str">
        <f>IF($F83+$G83=0,"",NGHIEPVUKT!K76)</f>
        <v/>
      </c>
      <c r="F83" s="216">
        <f>IF($F$6=NGHIEPVUKT!L76,NGHIEPVUKT!O76,0)</f>
        <v>0</v>
      </c>
      <c r="G83" s="216">
        <f>IF($F$6=NGHIEPVUKT!M76,NGHIEPVUKT!O76,0)</f>
        <v>0</v>
      </c>
      <c r="H83" s="216">
        <f>IF(F83+G83=0,0,$H$10+SUM($F$14:F83)-SUM($G$14:G83))</f>
        <v>0</v>
      </c>
      <c r="I83" s="217"/>
      <c r="J83" s="203"/>
    </row>
    <row r="84" spans="1:10" ht="15.6" x14ac:dyDescent="0.3">
      <c r="A84" s="215" t="str">
        <f>IF($F84+$G84=0,"",NGHIEPVUKT!C77)</f>
        <v/>
      </c>
      <c r="B84" s="215" t="str">
        <f>IF($F84+$G84=0,"",NGHIEPVUKT!H77)</f>
        <v/>
      </c>
      <c r="C84" s="215" t="str">
        <f>IF(F84=0,"",NGHIEPVUKT!D77)</f>
        <v/>
      </c>
      <c r="D84" s="215" t="str">
        <f>IF(G84=0,"",NGHIEPVUKT!D77)</f>
        <v/>
      </c>
      <c r="E84" s="215" t="str">
        <f>IF($F84+$G84=0,"",NGHIEPVUKT!K77)</f>
        <v/>
      </c>
      <c r="F84" s="216">
        <f>IF($F$6=NGHIEPVUKT!L77,NGHIEPVUKT!O77,0)</f>
        <v>0</v>
      </c>
      <c r="G84" s="216">
        <f>IF($F$6=NGHIEPVUKT!M77,NGHIEPVUKT!O77,0)</f>
        <v>0</v>
      </c>
      <c r="H84" s="216">
        <f>IF(F84+G84=0,0,$H$10+SUM($F$14:F84)-SUM($G$14:G84))</f>
        <v>0</v>
      </c>
      <c r="I84" s="217"/>
      <c r="J84" s="203"/>
    </row>
    <row r="85" spans="1:10" ht="15.6" x14ac:dyDescent="0.3">
      <c r="A85" s="215" t="str">
        <f>IF($F85+$G85=0,"",NGHIEPVUKT!C78)</f>
        <v/>
      </c>
      <c r="B85" s="215" t="str">
        <f>IF($F85+$G85=0,"",NGHIEPVUKT!H78)</f>
        <v/>
      </c>
      <c r="C85" s="215" t="str">
        <f>IF(F85=0,"",NGHIEPVUKT!D78)</f>
        <v/>
      </c>
      <c r="D85" s="215" t="str">
        <f>IF(G85=0,"",NGHIEPVUKT!D78)</f>
        <v/>
      </c>
      <c r="E85" s="215" t="str">
        <f>IF($F85+$G85=0,"",NGHIEPVUKT!K78)</f>
        <v/>
      </c>
      <c r="F85" s="216">
        <f>IF($F$6=NGHIEPVUKT!L78,NGHIEPVUKT!O78,0)</f>
        <v>0</v>
      </c>
      <c r="G85" s="216">
        <f>IF($F$6=NGHIEPVUKT!M78,NGHIEPVUKT!O78,0)</f>
        <v>0</v>
      </c>
      <c r="H85" s="216">
        <f>IF(F85+G85=0,0,$H$10+SUM($F$14:F85)-SUM($G$14:G85))</f>
        <v>0</v>
      </c>
      <c r="I85" s="217"/>
      <c r="J85" s="203"/>
    </row>
    <row r="86" spans="1:10" ht="15.6" x14ac:dyDescent="0.3">
      <c r="A86" s="215" t="str">
        <f>IF($F86+$G86=0,"",NGHIEPVUKT!C79)</f>
        <v/>
      </c>
      <c r="B86" s="215" t="str">
        <f>IF($F86+$G86=0,"",NGHIEPVUKT!H79)</f>
        <v/>
      </c>
      <c r="C86" s="215" t="str">
        <f>IF(F86=0,"",NGHIEPVUKT!D79)</f>
        <v/>
      </c>
      <c r="D86" s="215" t="str">
        <f>IF(G86=0,"",NGHIEPVUKT!D79)</f>
        <v/>
      </c>
      <c r="E86" s="215" t="str">
        <f>IF($F86+$G86=0,"",NGHIEPVUKT!K79)</f>
        <v/>
      </c>
      <c r="F86" s="216">
        <f>IF($F$6=NGHIEPVUKT!L79,NGHIEPVUKT!O79,0)</f>
        <v>0</v>
      </c>
      <c r="G86" s="216">
        <f>IF($F$6=NGHIEPVUKT!M79,NGHIEPVUKT!O79,0)</f>
        <v>0</v>
      </c>
      <c r="H86" s="216">
        <f>IF(F86+G86=0,0,$H$10+SUM($F$14:F86)-SUM($G$14:G86))</f>
        <v>0</v>
      </c>
      <c r="I86" s="217"/>
      <c r="J86" s="203"/>
    </row>
    <row r="87" spans="1:10" ht="15.6" x14ac:dyDescent="0.3">
      <c r="A87" s="215" t="str">
        <f>IF($F87+$G87=0,"",NGHIEPVUKT!C80)</f>
        <v/>
      </c>
      <c r="B87" s="215" t="str">
        <f>IF($F87+$G87=0,"",NGHIEPVUKT!H80)</f>
        <v/>
      </c>
      <c r="C87" s="215" t="str">
        <f>IF(F87=0,"",NGHIEPVUKT!D80)</f>
        <v/>
      </c>
      <c r="D87" s="215" t="str">
        <f>IF(G87=0,"",NGHIEPVUKT!D80)</f>
        <v/>
      </c>
      <c r="E87" s="215" t="str">
        <f>IF($F87+$G87=0,"",NGHIEPVUKT!K80)</f>
        <v/>
      </c>
      <c r="F87" s="216">
        <f>IF($F$6=NGHIEPVUKT!L80,NGHIEPVUKT!O80,0)</f>
        <v>0</v>
      </c>
      <c r="G87" s="216">
        <f>IF($F$6=NGHIEPVUKT!M80,NGHIEPVUKT!O80,0)</f>
        <v>0</v>
      </c>
      <c r="H87" s="216">
        <f>IF(F87+G87=0,0,$H$10+SUM($F$14:F87)-SUM($G$14:G87))</f>
        <v>0</v>
      </c>
      <c r="I87" s="217"/>
      <c r="J87" s="203"/>
    </row>
    <row r="88" spans="1:10" ht="15.6" x14ac:dyDescent="0.3">
      <c r="A88" s="215" t="str">
        <f>IF($F88+$G88=0,"",NGHIEPVUKT!C81)</f>
        <v/>
      </c>
      <c r="B88" s="215" t="str">
        <f>IF($F88+$G88=0,"",NGHIEPVUKT!H81)</f>
        <v/>
      </c>
      <c r="C88" s="215" t="str">
        <f>IF(F88=0,"",NGHIEPVUKT!D81)</f>
        <v/>
      </c>
      <c r="D88" s="215" t="str">
        <f>IF(G88=0,"",NGHIEPVUKT!D81)</f>
        <v/>
      </c>
      <c r="E88" s="215" t="str">
        <f>IF($F88+$G88=0,"",NGHIEPVUKT!K81)</f>
        <v/>
      </c>
      <c r="F88" s="216">
        <f>IF($F$6=NGHIEPVUKT!L81,NGHIEPVUKT!O81,0)</f>
        <v>0</v>
      </c>
      <c r="G88" s="216">
        <f>IF($F$6=NGHIEPVUKT!M81,NGHIEPVUKT!O81,0)</f>
        <v>0</v>
      </c>
      <c r="H88" s="216">
        <f>IF(F88+G88=0,0,$H$10+SUM($F$14:F88)-SUM($G$14:G88))</f>
        <v>0</v>
      </c>
      <c r="I88" s="217"/>
      <c r="J88" s="203"/>
    </row>
    <row r="89" spans="1:10" ht="15.6" x14ac:dyDescent="0.3">
      <c r="A89" s="215" t="str">
        <f>IF($F89+$G89=0,"",NGHIEPVUKT!C82)</f>
        <v/>
      </c>
      <c r="B89" s="215" t="str">
        <f>IF($F89+$G89=0,"",NGHIEPVUKT!H82)</f>
        <v/>
      </c>
      <c r="C89" s="215" t="str">
        <f>IF(F89=0,"",NGHIEPVUKT!D82)</f>
        <v/>
      </c>
      <c r="D89" s="215" t="str">
        <f>IF(G89=0,"",NGHIEPVUKT!D82)</f>
        <v/>
      </c>
      <c r="E89" s="215" t="str">
        <f>IF($F89+$G89=0,"",NGHIEPVUKT!K82)</f>
        <v/>
      </c>
      <c r="F89" s="216">
        <f>IF($F$6=NGHIEPVUKT!L82,NGHIEPVUKT!O82,0)</f>
        <v>0</v>
      </c>
      <c r="G89" s="216">
        <f>IF($F$6=NGHIEPVUKT!M82,NGHIEPVUKT!O82,0)</f>
        <v>0</v>
      </c>
      <c r="H89" s="216">
        <f>IF(F89+G89=0,0,$H$10+SUM($F$14:F89)-SUM($G$14:G89))</f>
        <v>0</v>
      </c>
      <c r="I89" s="217"/>
      <c r="J89" s="203"/>
    </row>
    <row r="90" spans="1:10" ht="15.6" x14ac:dyDescent="0.3">
      <c r="A90" s="215" t="str">
        <f>IF($F90+$G90=0,"",NGHIEPVUKT!C83)</f>
        <v/>
      </c>
      <c r="B90" s="215" t="str">
        <f>IF($F90+$G90=0,"",NGHIEPVUKT!H83)</f>
        <v/>
      </c>
      <c r="C90" s="215" t="str">
        <f>IF(F90=0,"",NGHIEPVUKT!D83)</f>
        <v/>
      </c>
      <c r="D90" s="215" t="str">
        <f>IF(G90=0,"",NGHIEPVUKT!D83)</f>
        <v/>
      </c>
      <c r="E90" s="215" t="str">
        <f>IF($F90+$G90=0,"",NGHIEPVUKT!K83)</f>
        <v/>
      </c>
      <c r="F90" s="216">
        <f>IF($F$6=NGHIEPVUKT!L83,NGHIEPVUKT!O83,0)</f>
        <v>0</v>
      </c>
      <c r="G90" s="216">
        <f>IF($F$6=NGHIEPVUKT!M83,NGHIEPVUKT!O83,0)</f>
        <v>0</v>
      </c>
      <c r="H90" s="216">
        <f>IF(F90+G90=0,0,$H$10+SUM($F$14:F90)-SUM($G$14:G90))</f>
        <v>0</v>
      </c>
      <c r="I90" s="217"/>
      <c r="J90" s="203"/>
    </row>
    <row r="91" spans="1:10" ht="15.6" x14ac:dyDescent="0.3">
      <c r="A91" s="215" t="str">
        <f>IF($F91+$G91=0,"",NGHIEPVUKT!C84)</f>
        <v/>
      </c>
      <c r="B91" s="215" t="str">
        <f>IF($F91+$G91=0,"",NGHIEPVUKT!H84)</f>
        <v/>
      </c>
      <c r="C91" s="215" t="str">
        <f>IF(F91=0,"",NGHIEPVUKT!D84)</f>
        <v/>
      </c>
      <c r="D91" s="215" t="str">
        <f>IF(G91=0,"",NGHIEPVUKT!D84)</f>
        <v/>
      </c>
      <c r="E91" s="215" t="str">
        <f>IF($F91+$G91=0,"",NGHIEPVUKT!K84)</f>
        <v/>
      </c>
      <c r="F91" s="216">
        <f>IF($F$6=NGHIEPVUKT!L84,NGHIEPVUKT!O84,0)</f>
        <v>0</v>
      </c>
      <c r="G91" s="216">
        <f>IF($F$6=NGHIEPVUKT!M84,NGHIEPVUKT!O84,0)</f>
        <v>0</v>
      </c>
      <c r="H91" s="216">
        <f>IF(F91+G91=0,0,$H$10+SUM($F$14:F91)-SUM($G$14:G91))</f>
        <v>0</v>
      </c>
      <c r="I91" s="217"/>
      <c r="J91" s="203"/>
    </row>
    <row r="92" spans="1:10" ht="15.6" x14ac:dyDescent="0.3">
      <c r="A92" s="215" t="str">
        <f>IF($F92+$G92=0,"",NGHIEPVUKT!C85)</f>
        <v/>
      </c>
      <c r="B92" s="215" t="str">
        <f>IF($F92+$G92=0,"",NGHIEPVUKT!H85)</f>
        <v/>
      </c>
      <c r="C92" s="215" t="str">
        <f>IF(F92=0,"",NGHIEPVUKT!D85)</f>
        <v/>
      </c>
      <c r="D92" s="215" t="str">
        <f>IF(G92=0,"",NGHIEPVUKT!D85)</f>
        <v/>
      </c>
      <c r="E92" s="215" t="str">
        <f>IF($F92+$G92=0,"",NGHIEPVUKT!K85)</f>
        <v/>
      </c>
      <c r="F92" s="216">
        <f>IF($F$6=NGHIEPVUKT!L85,NGHIEPVUKT!O85,0)</f>
        <v>0</v>
      </c>
      <c r="G92" s="216">
        <f>IF($F$6=NGHIEPVUKT!M85,NGHIEPVUKT!O85,0)</f>
        <v>0</v>
      </c>
      <c r="H92" s="216">
        <f>IF(F92+G92=0,0,$H$10+SUM($F$14:F92)-SUM($G$14:G92))</f>
        <v>0</v>
      </c>
      <c r="I92" s="217"/>
      <c r="J92" s="203"/>
    </row>
    <row r="93" spans="1:10" ht="15.6" x14ac:dyDescent="0.3">
      <c r="A93" s="215">
        <f>IF($F93+$G93=0,"",NGHIEPVUKT!C86)</f>
        <v>45010</v>
      </c>
      <c r="B93" s="215">
        <f>IF($F93+$G93=0,"",NGHIEPVUKT!H86)</f>
        <v>45010</v>
      </c>
      <c r="C93" s="215" t="str">
        <f>IF(F93=0,"",NGHIEPVUKT!D86)</f>
        <v>PT03</v>
      </c>
      <c r="D93" s="215" t="str">
        <f>IF(G93=0,"",NGHIEPVUKT!D86)</f>
        <v/>
      </c>
      <c r="E93" s="233" t="str">
        <f>IF($F93+$G93=0,"",NGHIEPVUKT!K86)</f>
        <v>Doanh thu bán hàng</v>
      </c>
      <c r="F93" s="216">
        <f>IF($F$6=NGHIEPVUKT!L86,NGHIEPVUKT!O86,0)</f>
        <v>20600000</v>
      </c>
      <c r="G93" s="216">
        <f>IF($F$6=NGHIEPVUKT!M86,NGHIEPVUKT!O86,0)</f>
        <v>0</v>
      </c>
      <c r="H93" s="216">
        <f>IF(F93+G93=0,0,$H$10+SUM($F$14:F93)-SUM($G$14:G93))</f>
        <v>857843000</v>
      </c>
      <c r="I93" s="217"/>
      <c r="J93" s="203"/>
    </row>
    <row r="94" spans="1:10" ht="15.6" x14ac:dyDescent="0.3">
      <c r="A94" s="215">
        <f>IF($F94+$G94=0,"",NGHIEPVUKT!C87)</f>
        <v>45010</v>
      </c>
      <c r="B94" s="215">
        <f>IF($F94+$G94=0,"",NGHIEPVUKT!H87)</f>
        <v>45010</v>
      </c>
      <c r="C94" s="215" t="str">
        <f>IF(F94=0,"",NGHIEPVUKT!D87)</f>
        <v>PT04</v>
      </c>
      <c r="D94" s="215" t="str">
        <f>IF(G94=0,"",NGHIEPVUKT!D87)</f>
        <v/>
      </c>
      <c r="E94" s="233" t="str">
        <f>IF($F94+$G94=0,"",NGHIEPVUKT!K87)</f>
        <v>Thuế GTGT phải nộp của HĐ số 106</v>
      </c>
      <c r="F94" s="216">
        <f>IF($F$6=NGHIEPVUKT!L87,NGHIEPVUKT!O87,0)</f>
        <v>2060000</v>
      </c>
      <c r="G94" s="216">
        <f>IF($F$6=NGHIEPVUKT!M87,NGHIEPVUKT!O87,0)</f>
        <v>0</v>
      </c>
      <c r="H94" s="216">
        <f>IF(F94+G94=0,0,$H$10+SUM($F$14:F94)-SUM($G$14:G94))</f>
        <v>859903000</v>
      </c>
      <c r="I94" s="217"/>
      <c r="J94" s="203"/>
    </row>
    <row r="95" spans="1:10" ht="15.6" x14ac:dyDescent="0.3">
      <c r="A95" s="215" t="str">
        <f>IF($F95+$G95=0,"",NGHIEPVUKT!C88)</f>
        <v/>
      </c>
      <c r="B95" s="215" t="str">
        <f>IF($F95+$G95=0,"",NGHIEPVUKT!H88)</f>
        <v/>
      </c>
      <c r="C95" s="215" t="str">
        <f>IF(F95=0,"",NGHIEPVUKT!D88)</f>
        <v/>
      </c>
      <c r="D95" s="215" t="str">
        <f>IF(G95=0,"",NGHIEPVUKT!D88)</f>
        <v/>
      </c>
      <c r="E95" s="215" t="str">
        <f>IF($F95+$G95=0,"",NGHIEPVUKT!K88)</f>
        <v/>
      </c>
      <c r="F95" s="216">
        <f>IF($F$6=NGHIEPVUKT!L88,NGHIEPVUKT!O88,0)</f>
        <v>0</v>
      </c>
      <c r="G95" s="216">
        <f>IF($F$6=NGHIEPVUKT!M88,NGHIEPVUKT!O88,0)</f>
        <v>0</v>
      </c>
      <c r="H95" s="216">
        <f>IF(F95+G95=0,0,$H$10+SUM($F$14:F95)-SUM($G$14:G95))</f>
        <v>0</v>
      </c>
      <c r="I95" s="217"/>
      <c r="J95" s="203"/>
    </row>
    <row r="96" spans="1:10" ht="15.6" x14ac:dyDescent="0.3">
      <c r="A96" s="215" t="str">
        <f>IF($F96+$G96=0,"",NGHIEPVUKT!C89)</f>
        <v/>
      </c>
      <c r="B96" s="215" t="str">
        <f>IF($F96+$G96=0,"",NGHIEPVUKT!H89)</f>
        <v/>
      </c>
      <c r="C96" s="215" t="str">
        <f>IF(F96=0,"",NGHIEPVUKT!D89)</f>
        <v/>
      </c>
      <c r="D96" s="215" t="str">
        <f>IF(G96=0,"",NGHIEPVUKT!D89)</f>
        <v/>
      </c>
      <c r="E96" s="215" t="str">
        <f>IF($F96+$G96=0,"",NGHIEPVUKT!K89)</f>
        <v/>
      </c>
      <c r="F96" s="216">
        <f>IF($F$6=NGHIEPVUKT!L89,NGHIEPVUKT!O89,0)</f>
        <v>0</v>
      </c>
      <c r="G96" s="216">
        <f>IF($F$6=NGHIEPVUKT!M89,NGHIEPVUKT!O89,0)</f>
        <v>0</v>
      </c>
      <c r="H96" s="216">
        <f>IF(F96+G96=0,0,$H$10+SUM($F$14:F96)-SUM($G$14:G96))</f>
        <v>0</v>
      </c>
      <c r="I96" s="217"/>
      <c r="J96" s="203"/>
    </row>
    <row r="97" spans="1:10" ht="15.6" x14ac:dyDescent="0.3">
      <c r="A97" s="215" t="str">
        <f>IF($F97+$G97=0,"",NGHIEPVUKT!C90)</f>
        <v/>
      </c>
      <c r="B97" s="215" t="str">
        <f>IF($F97+$G97=0,"",NGHIEPVUKT!H90)</f>
        <v/>
      </c>
      <c r="C97" s="215" t="str">
        <f>IF(F97=0,"",NGHIEPVUKT!D90)</f>
        <v/>
      </c>
      <c r="D97" s="215" t="str">
        <f>IF(G97=0,"",NGHIEPVUKT!D90)</f>
        <v/>
      </c>
      <c r="E97" s="215" t="str">
        <f>IF($F97+$G97=0,"",NGHIEPVUKT!K90)</f>
        <v/>
      </c>
      <c r="F97" s="216">
        <f>IF($F$6=NGHIEPVUKT!L90,NGHIEPVUKT!O90,0)</f>
        <v>0</v>
      </c>
      <c r="G97" s="216">
        <f>IF($F$6=NGHIEPVUKT!M90,NGHIEPVUKT!O90,0)</f>
        <v>0</v>
      </c>
      <c r="H97" s="216">
        <f>IF(F97+G97=0,0,$H$10+SUM($F$14:F97)-SUM($G$14:G97))</f>
        <v>0</v>
      </c>
      <c r="I97" s="217"/>
      <c r="J97" s="203"/>
    </row>
    <row r="98" spans="1:10" ht="15.6" x14ac:dyDescent="0.3">
      <c r="A98" s="215" t="str">
        <f>IF($F98+$G98=0,"",NGHIEPVUKT!C91)</f>
        <v/>
      </c>
      <c r="B98" s="215" t="str">
        <f>IF($F98+$G98=0,"",NGHIEPVUKT!H91)</f>
        <v/>
      </c>
      <c r="C98" s="215" t="str">
        <f>IF(F98=0,"",NGHIEPVUKT!D91)</f>
        <v/>
      </c>
      <c r="D98" s="215" t="str">
        <f>IF(G98=0,"",NGHIEPVUKT!D91)</f>
        <v/>
      </c>
      <c r="E98" s="215" t="str">
        <f>IF($F98+$G98=0,"",NGHIEPVUKT!K91)</f>
        <v/>
      </c>
      <c r="F98" s="216">
        <f>IF($F$6=NGHIEPVUKT!L91,NGHIEPVUKT!O91,0)</f>
        <v>0</v>
      </c>
      <c r="G98" s="216">
        <f>IF($F$6=NGHIEPVUKT!M91,NGHIEPVUKT!O91,0)</f>
        <v>0</v>
      </c>
      <c r="H98" s="216">
        <f>IF(F98+G98=0,0,$H$10+SUM($F$14:F98)-SUM($G$14:G98))</f>
        <v>0</v>
      </c>
      <c r="I98" s="217"/>
      <c r="J98" s="203"/>
    </row>
    <row r="99" spans="1:10" ht="15.6" x14ac:dyDescent="0.3">
      <c r="A99" s="215" t="str">
        <f>IF($F99+$G99=0,"",NGHIEPVUKT!C92)</f>
        <v/>
      </c>
      <c r="B99" s="215" t="str">
        <f>IF($F99+$G99=0,"",NGHIEPVUKT!H92)</f>
        <v/>
      </c>
      <c r="C99" s="215" t="str">
        <f>IF(F99=0,"",NGHIEPVUKT!D92)</f>
        <v/>
      </c>
      <c r="D99" s="215" t="str">
        <f>IF(G99=0,"",NGHIEPVUKT!D92)</f>
        <v/>
      </c>
      <c r="E99" s="215" t="str">
        <f>IF($F99+$G99=0,"",NGHIEPVUKT!K92)</f>
        <v/>
      </c>
      <c r="F99" s="216">
        <f>IF($F$6=NGHIEPVUKT!L92,NGHIEPVUKT!O92,0)</f>
        <v>0</v>
      </c>
      <c r="G99" s="216">
        <f>IF($F$6=NGHIEPVUKT!M92,NGHIEPVUKT!O92,0)</f>
        <v>0</v>
      </c>
      <c r="H99" s="216">
        <f>IF(F99+G99=0,0,$H$10+SUM($F$14:F99)-SUM($G$14:G99))</f>
        <v>0</v>
      </c>
      <c r="I99" s="217"/>
      <c r="J99" s="203"/>
    </row>
    <row r="100" spans="1:10" ht="15.6" x14ac:dyDescent="0.3">
      <c r="A100" s="215">
        <f>IF($F100+$G100=0,"",NGHIEPVUKT!C93)</f>
        <v>45015</v>
      </c>
      <c r="B100" s="215">
        <f>IF($F100+$G100=0,"",NGHIEPVUKT!H93)</f>
        <v>45015</v>
      </c>
      <c r="C100" s="215">
        <f>IF(F100=0,"",NGHIEPVUKT!D93)</f>
        <v>0</v>
      </c>
      <c r="D100" s="215" t="str">
        <f>IF(G100=0,"",NGHIEPVUKT!D93)</f>
        <v/>
      </c>
      <c r="E100" s="233" t="str">
        <f>IF($F100+$G100=0,"",NGHIEPVUKT!K93)</f>
        <v>Doanh thu bán hàng</v>
      </c>
      <c r="F100" s="216">
        <f>IF($F$6=NGHIEPVUKT!L93,NGHIEPVUKT!O93,0)</f>
        <v>17500000</v>
      </c>
      <c r="G100" s="216">
        <f>IF($F$6=NGHIEPVUKT!M93,NGHIEPVUKT!O93,0)</f>
        <v>0</v>
      </c>
      <c r="H100" s="216">
        <f>IF(F100+G100=0,0,$H$10+SUM($F$14:F100)-SUM($G$14:G100))</f>
        <v>877403000</v>
      </c>
      <c r="I100" s="217"/>
      <c r="J100" s="203"/>
    </row>
    <row r="101" spans="1:10" ht="15.6" x14ac:dyDescent="0.3">
      <c r="A101" s="215">
        <f>IF($F101+$G101=0,"",NGHIEPVUKT!C94)</f>
        <v>45015</v>
      </c>
      <c r="B101" s="215">
        <f>IF($F101+$G101=0,"",NGHIEPVUKT!H94)</f>
        <v>45015</v>
      </c>
      <c r="C101" s="215" t="str">
        <f>IF(F101=0,"",NGHIEPVUKT!D94)</f>
        <v>PT06</v>
      </c>
      <c r="D101" s="215" t="str">
        <f>IF(G101=0,"",NGHIEPVUKT!D94)</f>
        <v/>
      </c>
      <c r="E101" s="233" t="str">
        <f>IF($F101+$G101=0,"",NGHIEPVUKT!K94)</f>
        <v>Thuế GTGT phải nộp của HĐ số 125</v>
      </c>
      <c r="F101" s="216">
        <f>IF($F$6=NGHIEPVUKT!L94,NGHIEPVUKT!O94,0)</f>
        <v>1750000</v>
      </c>
      <c r="G101" s="216">
        <f>IF($F$6=NGHIEPVUKT!M94,NGHIEPVUKT!O94,0)</f>
        <v>0</v>
      </c>
      <c r="H101" s="234">
        <f>IF(F101+G101=0,0,$H$10+SUM($F$14:F101)-SUM($G$14:G101))</f>
        <v>879153000</v>
      </c>
      <c r="I101" s="217"/>
      <c r="J101" s="203"/>
    </row>
    <row r="102" spans="1:10" ht="15.6" x14ac:dyDescent="0.3">
      <c r="A102" s="215" t="str">
        <f>IF($F102+$G102=0,"",NGHIEPVUKT!C95)</f>
        <v/>
      </c>
      <c r="B102" s="215" t="str">
        <f>IF($F102+$G102=0,"",NGHIEPVUKT!H95)</f>
        <v/>
      </c>
      <c r="C102" s="215" t="str">
        <f>IF(F102=0,"",NGHIEPVUKT!D95)</f>
        <v/>
      </c>
      <c r="D102" s="215" t="str">
        <f>IF(G102=0,"",NGHIEPVUKT!D95)</f>
        <v/>
      </c>
      <c r="E102" s="215" t="str">
        <f>IF($F102+$G102=0,"",NGHIEPVUKT!K95)</f>
        <v/>
      </c>
      <c r="F102" s="216">
        <f>IF($F$6=NGHIEPVUKT!L95,NGHIEPVUKT!O95,0)</f>
        <v>0</v>
      </c>
      <c r="G102" s="216">
        <f>IF($F$6=NGHIEPVUKT!M95,NGHIEPVUKT!O95,0)</f>
        <v>0</v>
      </c>
      <c r="H102" s="216">
        <f>IF(F102+G102=0,0,$H$10+SUM($F$14:F102)-SUM($G$14:G102))</f>
        <v>0</v>
      </c>
      <c r="I102" s="217"/>
      <c r="J102" s="203"/>
    </row>
    <row r="103" spans="1:10" ht="15.6" x14ac:dyDescent="0.3">
      <c r="A103" s="215" t="str">
        <f>IF($F103+$G103=0,"",NGHIEPVUKT!C96)</f>
        <v/>
      </c>
      <c r="B103" s="215" t="str">
        <f>IF($F103+$G103=0,"",NGHIEPVUKT!H96)</f>
        <v/>
      </c>
      <c r="C103" s="215" t="str">
        <f>IF(F103=0,"",NGHIEPVUKT!D96)</f>
        <v/>
      </c>
      <c r="D103" s="215" t="str">
        <f>IF(G103=0,"",NGHIEPVUKT!D96)</f>
        <v/>
      </c>
      <c r="E103" s="215" t="str">
        <f>IF($F103+$G103=0,"",NGHIEPVUKT!K96)</f>
        <v/>
      </c>
      <c r="F103" s="216">
        <f>IF($F$6=NGHIEPVUKT!L96,NGHIEPVUKT!O96,0)</f>
        <v>0</v>
      </c>
      <c r="G103" s="216">
        <f>IF($F$6=NGHIEPVUKT!M96,NGHIEPVUKT!O96,0)</f>
        <v>0</v>
      </c>
      <c r="H103" s="216">
        <f>IF(F103+G103=0,0,$H$10+SUM($F$14:F103)-SUM($G$14:G103))</f>
        <v>0</v>
      </c>
      <c r="I103" s="217"/>
      <c r="J103" s="203"/>
    </row>
    <row r="104" spans="1:10" ht="15.6" x14ac:dyDescent="0.3">
      <c r="A104" s="215" t="str">
        <f>IF($F104+$G104=0,"",NGHIEPVUKT!C97)</f>
        <v/>
      </c>
      <c r="B104" s="215" t="str">
        <f>IF($F104+$G104=0,"",NGHIEPVUKT!H97)</f>
        <v/>
      </c>
      <c r="C104" s="215" t="str">
        <f>IF(F104=0,"",NGHIEPVUKT!D97)</f>
        <v/>
      </c>
      <c r="D104" s="215" t="str">
        <f>IF(G104=0,"",NGHIEPVUKT!D97)</f>
        <v/>
      </c>
      <c r="E104" s="215" t="str">
        <f>IF($F104+$G104=0,"",NGHIEPVUKT!K97)</f>
        <v/>
      </c>
      <c r="F104" s="216">
        <f>IF($F$6=NGHIEPVUKT!L97,NGHIEPVUKT!O97,0)</f>
        <v>0</v>
      </c>
      <c r="G104" s="216">
        <f>IF($F$6=NGHIEPVUKT!M97,NGHIEPVUKT!O97,0)</f>
        <v>0</v>
      </c>
      <c r="H104" s="216">
        <f>IF(F104+G104=0,0,$H$10+SUM($F$14:F104)-SUM($G$14:G104))</f>
        <v>0</v>
      </c>
      <c r="I104" s="217"/>
      <c r="J104" s="203"/>
    </row>
    <row r="105" spans="1:10" ht="15.6" x14ac:dyDescent="0.3">
      <c r="A105" s="215" t="str">
        <f>IF($F105+$G105=0,"",NGHIEPVUKT!C98)</f>
        <v/>
      </c>
      <c r="B105" s="215" t="str">
        <f>IF($F105+$G105=0,"",NGHIEPVUKT!H98)</f>
        <v/>
      </c>
      <c r="C105" s="215" t="str">
        <f>IF(F105=0,"",NGHIEPVUKT!D98)</f>
        <v/>
      </c>
      <c r="D105" s="215" t="str">
        <f>IF(G105=0,"",NGHIEPVUKT!D98)</f>
        <v/>
      </c>
      <c r="E105" s="215" t="str">
        <f>IF($F105+$G105=0,"",NGHIEPVUKT!K98)</f>
        <v/>
      </c>
      <c r="F105" s="216">
        <f>IF($F$6=NGHIEPVUKT!L98,NGHIEPVUKT!O98,0)</f>
        <v>0</v>
      </c>
      <c r="G105" s="216">
        <f>IF($F$6=NGHIEPVUKT!M98,NGHIEPVUKT!O98,0)</f>
        <v>0</v>
      </c>
      <c r="H105" s="216">
        <f>IF(F105+G105=0,0,$H$10+SUM($F$14:F105)-SUM($G$14:G105))</f>
        <v>0</v>
      </c>
      <c r="I105" s="217"/>
      <c r="J105" s="203"/>
    </row>
    <row r="106" spans="1:10" ht="15.6" x14ac:dyDescent="0.3">
      <c r="A106" s="215" t="str">
        <f>IF($F106+$G106=0,"",NGHIEPVUKT!C99)</f>
        <v/>
      </c>
      <c r="B106" s="215" t="str">
        <f>IF($F106+$G106=0,"",NGHIEPVUKT!H99)</f>
        <v/>
      </c>
      <c r="C106" s="215" t="str">
        <f>IF(F106=0,"",NGHIEPVUKT!D99)</f>
        <v/>
      </c>
      <c r="D106" s="215" t="str">
        <f>IF(G106=0,"",NGHIEPVUKT!D99)</f>
        <v/>
      </c>
      <c r="E106" s="215" t="str">
        <f>IF($F106+$G106=0,"",NGHIEPVUKT!K99)</f>
        <v/>
      </c>
      <c r="F106" s="216">
        <f>IF($F$6=NGHIEPVUKT!L99,NGHIEPVUKT!O99,0)</f>
        <v>0</v>
      </c>
      <c r="G106" s="216">
        <f>IF($F$6=NGHIEPVUKT!M99,NGHIEPVUKT!O99,0)</f>
        <v>0</v>
      </c>
      <c r="H106" s="216">
        <f>IF(F106+G106=0,0,$H$10+SUM($F$14:F106)-SUM($G$14:G106))</f>
        <v>0</v>
      </c>
      <c r="I106" s="217"/>
      <c r="J106" s="203"/>
    </row>
    <row r="107" spans="1:10" ht="15.6" x14ac:dyDescent="0.3">
      <c r="A107" s="215" t="str">
        <f>IF($F107+$G107=0,"",NGHIEPVUKT!C100)</f>
        <v/>
      </c>
      <c r="B107" s="215" t="str">
        <f>IF($F107+$G107=0,"",NGHIEPVUKT!H100)</f>
        <v/>
      </c>
      <c r="C107" s="215" t="str">
        <f>IF(F107=0,"",NGHIEPVUKT!D100)</f>
        <v/>
      </c>
      <c r="D107" s="215" t="str">
        <f>IF(G107=0,"",NGHIEPVUKT!D100)</f>
        <v/>
      </c>
      <c r="E107" s="215" t="str">
        <f>IF($F107+$G107=0,"",NGHIEPVUKT!K100)</f>
        <v/>
      </c>
      <c r="F107" s="216">
        <f>IF($F$6=NGHIEPVUKT!L100,NGHIEPVUKT!O100,0)</f>
        <v>0</v>
      </c>
      <c r="G107" s="216">
        <f>IF($F$6=NGHIEPVUKT!M100,NGHIEPVUKT!O100,0)</f>
        <v>0</v>
      </c>
      <c r="H107" s="216">
        <f>IF(F107+G107=0,0,$H$10+SUM($F$14:F107)-SUM($G$14:G107))</f>
        <v>0</v>
      </c>
      <c r="I107" s="217"/>
      <c r="J107" s="203"/>
    </row>
    <row r="108" spans="1:10" ht="15.6" x14ac:dyDescent="0.3">
      <c r="A108" s="215" t="str">
        <f>IF($F108+$G108=0,"",NGHIEPVUKT!C101)</f>
        <v/>
      </c>
      <c r="B108" s="215" t="str">
        <f>IF($F108+$G108=0,"",NGHIEPVUKT!H101)</f>
        <v/>
      </c>
      <c r="C108" s="215" t="str">
        <f>IF(F108=0,"",NGHIEPVUKT!D101)</f>
        <v/>
      </c>
      <c r="D108" s="215" t="str">
        <f>IF(G108=0,"",NGHIEPVUKT!D101)</f>
        <v/>
      </c>
      <c r="E108" s="215" t="str">
        <f>IF($F108+$G108=0,"",NGHIEPVUKT!K101)</f>
        <v/>
      </c>
      <c r="F108" s="216">
        <f>IF($F$6=NGHIEPVUKT!L101,NGHIEPVUKT!O101,0)</f>
        <v>0</v>
      </c>
      <c r="G108" s="216">
        <f>IF($F$6=NGHIEPVUKT!M101,NGHIEPVUKT!O101,0)</f>
        <v>0</v>
      </c>
      <c r="H108" s="216">
        <f>IF(F108+G108=0,0,$H$10+SUM($F$14:F108)-SUM($G$14:G108))</f>
        <v>0</v>
      </c>
      <c r="I108" s="217"/>
      <c r="J108" s="203"/>
    </row>
    <row r="109" spans="1:10" ht="15.6" x14ac:dyDescent="0.3">
      <c r="A109" s="215" t="str">
        <f>IF($F109+$G109=0,"",NGHIEPVUKT!C102)</f>
        <v/>
      </c>
      <c r="B109" s="215" t="str">
        <f>IF($F109+$G109=0,"",NGHIEPVUKT!H102)</f>
        <v/>
      </c>
      <c r="C109" s="215" t="str">
        <f>IF(F109=0,"",NGHIEPVUKT!D102)</f>
        <v/>
      </c>
      <c r="D109" s="215" t="str">
        <f>IF(G109=0,"",NGHIEPVUKT!D102)</f>
        <v/>
      </c>
      <c r="E109" s="215" t="str">
        <f>IF($F109+$G109=0,"",NGHIEPVUKT!K102)</f>
        <v/>
      </c>
      <c r="F109" s="216">
        <f>IF($F$6=NGHIEPVUKT!L102,NGHIEPVUKT!O102,0)</f>
        <v>0</v>
      </c>
      <c r="G109" s="216">
        <f>IF($F$6=NGHIEPVUKT!M102,NGHIEPVUKT!O102,0)</f>
        <v>0</v>
      </c>
      <c r="H109" s="216">
        <f>IF(F109+G109=0,0,$H$10+SUM($F$14:F109)-SUM($G$14:G109))</f>
        <v>0</v>
      </c>
      <c r="I109" s="217"/>
      <c r="J109" s="203"/>
    </row>
    <row r="110" spans="1:10" ht="15.6" x14ac:dyDescent="0.3">
      <c r="A110" s="215" t="str">
        <f>IF($F110+$G110=0,"",NGHIEPVUKT!C103)</f>
        <v/>
      </c>
      <c r="B110" s="215" t="str">
        <f>IF($F110+$G110=0,"",NGHIEPVUKT!H103)</f>
        <v/>
      </c>
      <c r="C110" s="215" t="str">
        <f>IF(F110=0,"",NGHIEPVUKT!D103)</f>
        <v/>
      </c>
      <c r="D110" s="215" t="str">
        <f>IF(G110=0,"",NGHIEPVUKT!D103)</f>
        <v/>
      </c>
      <c r="E110" s="215" t="str">
        <f>IF($F110+$G110=0,"",NGHIEPVUKT!K103)</f>
        <v/>
      </c>
      <c r="F110" s="216">
        <f>IF($F$6=NGHIEPVUKT!L103,NGHIEPVUKT!O103,0)</f>
        <v>0</v>
      </c>
      <c r="G110" s="216">
        <f>IF($F$6=NGHIEPVUKT!M103,NGHIEPVUKT!O103,0)</f>
        <v>0</v>
      </c>
      <c r="H110" s="216">
        <f>IF(F110+G110=0,0,$H$10+SUM($F$14:F110)-SUM($G$14:G110))</f>
        <v>0</v>
      </c>
      <c r="I110" s="217"/>
      <c r="J110" s="203"/>
    </row>
    <row r="111" spans="1:10" ht="15.6" x14ac:dyDescent="0.3">
      <c r="A111" s="215" t="str">
        <f>IF($F111+$G111=0,"",NGHIEPVUKT!C104)</f>
        <v/>
      </c>
      <c r="B111" s="215" t="str">
        <f>IF($F111+$G111=0,"",NGHIEPVUKT!H104)</f>
        <v/>
      </c>
      <c r="C111" s="215" t="str">
        <f>IF(F111=0,"",NGHIEPVUKT!D104)</f>
        <v/>
      </c>
      <c r="D111" s="215" t="str">
        <f>IF(G111=0,"",NGHIEPVUKT!D104)</f>
        <v/>
      </c>
      <c r="E111" s="215" t="str">
        <f>IF($F111+$G111=0,"",NGHIEPVUKT!K104)</f>
        <v/>
      </c>
      <c r="F111" s="216">
        <f>IF($F$6=NGHIEPVUKT!L104,NGHIEPVUKT!O104,0)</f>
        <v>0</v>
      </c>
      <c r="G111" s="216">
        <f>IF($F$6=NGHIEPVUKT!M104,NGHIEPVUKT!O104,0)</f>
        <v>0</v>
      </c>
      <c r="H111" s="216">
        <f>IF(F111+G111=0,0,$H$10+SUM($F$14:F111)-SUM($G$14:G111))</f>
        <v>0</v>
      </c>
      <c r="I111" s="217"/>
      <c r="J111" s="203"/>
    </row>
    <row r="112" spans="1:10" ht="15.6" x14ac:dyDescent="0.3">
      <c r="A112" s="215" t="str">
        <f>IF($F112+$G112=0,"",NGHIEPVUKT!C105)</f>
        <v/>
      </c>
      <c r="B112" s="215" t="str">
        <f>IF($F112+$G112=0,"",NGHIEPVUKT!H105)</f>
        <v/>
      </c>
      <c r="C112" s="215" t="str">
        <f>IF(F112=0,"",NGHIEPVUKT!D105)</f>
        <v/>
      </c>
      <c r="D112" s="215" t="str">
        <f>IF(G112=0,"",NGHIEPVUKT!D105)</f>
        <v/>
      </c>
      <c r="E112" s="215" t="str">
        <f>IF($F112+$G112=0,"",NGHIEPVUKT!K105)</f>
        <v/>
      </c>
      <c r="F112" s="216">
        <f>IF($F$6=NGHIEPVUKT!L105,NGHIEPVUKT!O105,0)</f>
        <v>0</v>
      </c>
      <c r="G112" s="216">
        <f>IF($F$6=NGHIEPVUKT!M105,NGHIEPVUKT!O105,0)</f>
        <v>0</v>
      </c>
      <c r="H112" s="216">
        <f>IF(F112+G112=0,0,$H$10+SUM($F$14:F112)-SUM($G$14:G112))</f>
        <v>0</v>
      </c>
      <c r="I112" s="217"/>
      <c r="J112" s="203"/>
    </row>
    <row r="113" spans="1:10" ht="15.6" x14ac:dyDescent="0.3">
      <c r="A113" s="215" t="str">
        <f>IF($F113+$G113=0,"",NGHIEPVUKT!C106)</f>
        <v/>
      </c>
      <c r="B113" s="215" t="str">
        <f>IF($F113+$G113=0,"",NGHIEPVUKT!H106)</f>
        <v/>
      </c>
      <c r="C113" s="215" t="str">
        <f>IF(F113=0,"",NGHIEPVUKT!D106)</f>
        <v/>
      </c>
      <c r="D113" s="215" t="str">
        <f>IF(G113=0,"",NGHIEPVUKT!D106)</f>
        <v/>
      </c>
      <c r="E113" s="215" t="str">
        <f>IF($F113+$G113=0,"",NGHIEPVUKT!K106)</f>
        <v/>
      </c>
      <c r="F113" s="216">
        <f>IF($F$6=NGHIEPVUKT!L106,NGHIEPVUKT!O106,0)</f>
        <v>0</v>
      </c>
      <c r="G113" s="216">
        <f>IF($F$6=NGHIEPVUKT!M106,NGHIEPVUKT!O106,0)</f>
        <v>0</v>
      </c>
      <c r="H113" s="216">
        <f>IF(F113+G113=0,0,$H$10+SUM($F$14:F113)-SUM($G$14:G113))</f>
        <v>0</v>
      </c>
      <c r="I113" s="217"/>
      <c r="J113" s="203"/>
    </row>
    <row r="114" spans="1:10" ht="15.6" x14ac:dyDescent="0.3">
      <c r="A114" s="215" t="str">
        <f>IF($F114+$G114=0,"",NGHIEPVUKT!C107)</f>
        <v/>
      </c>
      <c r="B114" s="215" t="str">
        <f>IF($F114+$G114=0,"",NGHIEPVUKT!H107)</f>
        <v/>
      </c>
      <c r="C114" s="215" t="str">
        <f>IF(F114=0,"",NGHIEPVUKT!D107)</f>
        <v/>
      </c>
      <c r="D114" s="215" t="str">
        <f>IF(G114=0,"",NGHIEPVUKT!D107)</f>
        <v/>
      </c>
      <c r="E114" s="215" t="str">
        <f>IF($F114+$G114=0,"",NGHIEPVUKT!K107)</f>
        <v/>
      </c>
      <c r="F114" s="216">
        <f>IF($F$6=NGHIEPVUKT!L107,NGHIEPVUKT!O107,0)</f>
        <v>0</v>
      </c>
      <c r="G114" s="216">
        <f>IF($F$6=NGHIEPVUKT!M107,NGHIEPVUKT!O107,0)</f>
        <v>0</v>
      </c>
      <c r="H114" s="216">
        <f>IF(F114+G114=0,0,$H$10+SUM($F$14:F114)-SUM($G$14:G114))</f>
        <v>0</v>
      </c>
      <c r="I114" s="217"/>
      <c r="J114" s="203"/>
    </row>
    <row r="115" spans="1:10" ht="15.6" x14ac:dyDescent="0.3">
      <c r="A115" s="215" t="str">
        <f>IF($F115+$G115=0,"",NGHIEPVUKT!C108)</f>
        <v/>
      </c>
      <c r="B115" s="215" t="str">
        <f>IF($F115+$G115=0,"",NGHIEPVUKT!H108)</f>
        <v/>
      </c>
      <c r="C115" s="215" t="str">
        <f>IF(F115=0,"",NGHIEPVUKT!D108)</f>
        <v/>
      </c>
      <c r="D115" s="215" t="str">
        <f>IF(G115=0,"",NGHIEPVUKT!D108)</f>
        <v/>
      </c>
      <c r="E115" s="215" t="str">
        <f>IF($F115+$G115=0,"",NGHIEPVUKT!K108)</f>
        <v/>
      </c>
      <c r="F115" s="216">
        <f>IF($F$6=NGHIEPVUKT!L108,NGHIEPVUKT!O108,0)</f>
        <v>0</v>
      </c>
      <c r="G115" s="216">
        <f>IF($F$6=NGHIEPVUKT!M108,NGHIEPVUKT!O108,0)</f>
        <v>0</v>
      </c>
      <c r="H115" s="216">
        <f>IF(F115+G115=0,0,$H$10+SUM($F$14:F115)-SUM($G$14:G115))</f>
        <v>0</v>
      </c>
      <c r="I115" s="217"/>
      <c r="J115" s="203"/>
    </row>
    <row r="116" spans="1:10" ht="15.6" x14ac:dyDescent="0.3">
      <c r="A116" s="215" t="str">
        <f>IF($F116+$G116=0,"",NGHIEPVUKT!C109)</f>
        <v/>
      </c>
      <c r="B116" s="215" t="str">
        <f>IF($F116+$G116=0,"",NGHIEPVUKT!H109)</f>
        <v/>
      </c>
      <c r="C116" s="215" t="str">
        <f>IF(F116=0,"",NGHIEPVUKT!D109)</f>
        <v/>
      </c>
      <c r="D116" s="215" t="str">
        <f>IF(G116=0,"",NGHIEPVUKT!D109)</f>
        <v/>
      </c>
      <c r="E116" s="215" t="str">
        <f>IF($F116+$G116=0,"",NGHIEPVUKT!K109)</f>
        <v/>
      </c>
      <c r="F116" s="216">
        <f>IF($F$6=NGHIEPVUKT!L109,NGHIEPVUKT!O109,0)</f>
        <v>0</v>
      </c>
      <c r="G116" s="216">
        <f>IF($F$6=NGHIEPVUKT!M109,NGHIEPVUKT!O109,0)</f>
        <v>0</v>
      </c>
      <c r="H116" s="216">
        <f>IF(F116+G116=0,0,$H$10+SUM($F$14:F116)-SUM($G$14:G116))</f>
        <v>0</v>
      </c>
      <c r="I116" s="217"/>
      <c r="J116" s="203"/>
    </row>
    <row r="117" spans="1:10" ht="15.6" x14ac:dyDescent="0.3">
      <c r="A117" s="215" t="str">
        <f>IF($F117+$G117=0,"",NGHIEPVUKT!C110)</f>
        <v/>
      </c>
      <c r="B117" s="215" t="str">
        <f>IF($F117+$G117=0,"",NGHIEPVUKT!H110)</f>
        <v/>
      </c>
      <c r="C117" s="215" t="str">
        <f>IF(F117=0,"",NGHIEPVUKT!D110)</f>
        <v/>
      </c>
      <c r="D117" s="215" t="str">
        <f>IF(G117=0,"",NGHIEPVUKT!D110)</f>
        <v/>
      </c>
      <c r="E117" s="215" t="str">
        <f>IF($F117+$G117=0,"",NGHIEPVUKT!K110)</f>
        <v/>
      </c>
      <c r="F117" s="216">
        <f>IF($F$6=NGHIEPVUKT!L110,NGHIEPVUKT!O110,0)</f>
        <v>0</v>
      </c>
      <c r="G117" s="216">
        <f>IF($F$6=NGHIEPVUKT!M110,NGHIEPVUKT!O110,0)</f>
        <v>0</v>
      </c>
      <c r="H117" s="216">
        <f>IF(F117+G117=0,0,$H$10+SUM($F$14:F117)-SUM($G$14:G117))</f>
        <v>0</v>
      </c>
      <c r="I117" s="217"/>
      <c r="J117" s="203"/>
    </row>
    <row r="118" spans="1:10" ht="15.6" x14ac:dyDescent="0.3">
      <c r="A118" s="215" t="str">
        <f>IF($F118+$G118=0,"",NGHIEPVUKT!C111)</f>
        <v/>
      </c>
      <c r="B118" s="215" t="str">
        <f>IF($F118+$G118=0,"",NGHIEPVUKT!H111)</f>
        <v/>
      </c>
      <c r="C118" s="215" t="str">
        <f>IF(F118=0,"",NGHIEPVUKT!D111)</f>
        <v/>
      </c>
      <c r="D118" s="215" t="str">
        <f>IF(G118=0,"",NGHIEPVUKT!D111)</f>
        <v/>
      </c>
      <c r="E118" s="215" t="str">
        <f>IF($F118+$G118=0,"",NGHIEPVUKT!K111)</f>
        <v/>
      </c>
      <c r="F118" s="216">
        <f>IF($F$6=NGHIEPVUKT!L111,NGHIEPVUKT!O111,0)</f>
        <v>0</v>
      </c>
      <c r="G118" s="216">
        <f>IF($F$6=NGHIEPVUKT!M111,NGHIEPVUKT!O111,0)</f>
        <v>0</v>
      </c>
      <c r="H118" s="216">
        <f>IF(F118+G118=0,0,$H$10+SUM($F$14:F118)-SUM($G$14:G118))</f>
        <v>0</v>
      </c>
      <c r="I118" s="217"/>
      <c r="J118" s="203"/>
    </row>
    <row r="119" spans="1:10" ht="15.6" x14ac:dyDescent="0.3">
      <c r="A119" s="215" t="str">
        <f>IF($F119+$G119=0,"",NGHIEPVUKT!C112)</f>
        <v/>
      </c>
      <c r="B119" s="215" t="str">
        <f>IF($F119+$G119=0,"",NGHIEPVUKT!H112)</f>
        <v/>
      </c>
      <c r="C119" s="215" t="str">
        <f>IF(F119=0,"",NGHIEPVUKT!D112)</f>
        <v/>
      </c>
      <c r="D119" s="215" t="str">
        <f>IF(G119=0,"",NGHIEPVUKT!D112)</f>
        <v/>
      </c>
      <c r="E119" s="215" t="str">
        <f>IF($F119+$G119=0,"",NGHIEPVUKT!K112)</f>
        <v/>
      </c>
      <c r="F119" s="216">
        <f>IF($F$6=NGHIEPVUKT!L112,NGHIEPVUKT!O112,0)</f>
        <v>0</v>
      </c>
      <c r="G119" s="216">
        <f>IF($F$6=NGHIEPVUKT!M112,NGHIEPVUKT!O112,0)</f>
        <v>0</v>
      </c>
      <c r="H119" s="216">
        <f>IF(F119+G119=0,0,$H$10+SUM($F$14:F119)-SUM($G$14:G119))</f>
        <v>0</v>
      </c>
      <c r="I119" s="217"/>
      <c r="J119" s="203"/>
    </row>
    <row r="120" spans="1:10" ht="15.6" x14ac:dyDescent="0.3">
      <c r="A120" s="215" t="str">
        <f>IF($F120+$G120=0,"",NGHIEPVUKT!C113)</f>
        <v/>
      </c>
      <c r="B120" s="215" t="str">
        <f>IF($F120+$G120=0,"",NGHIEPVUKT!H113)</f>
        <v/>
      </c>
      <c r="C120" s="215" t="str">
        <f>IF(F120=0,"",NGHIEPVUKT!D113)</f>
        <v/>
      </c>
      <c r="D120" s="215" t="str">
        <f>IF(G120=0,"",NGHIEPVUKT!D113)</f>
        <v/>
      </c>
      <c r="E120" s="215" t="str">
        <f>IF($F120+$G120=0,"",NGHIEPVUKT!K113)</f>
        <v/>
      </c>
      <c r="F120" s="216">
        <f>IF($F$6=NGHIEPVUKT!L113,NGHIEPVUKT!O113,0)</f>
        <v>0</v>
      </c>
      <c r="G120" s="216">
        <f>IF($F$6=NGHIEPVUKT!M113,NGHIEPVUKT!O113,0)</f>
        <v>0</v>
      </c>
      <c r="H120" s="216">
        <f>IF(F120+G120=0,0,$H$10+SUM($F$14:F120)-SUM($G$14:G120))</f>
        <v>0</v>
      </c>
      <c r="I120" s="217"/>
      <c r="J120" s="203"/>
    </row>
    <row r="121" spans="1:10" ht="15.6" x14ac:dyDescent="0.3">
      <c r="A121" s="215" t="str">
        <f>IF($F121+$G121=0,"",NGHIEPVUKT!C114)</f>
        <v/>
      </c>
      <c r="B121" s="215" t="str">
        <f>IF($F121+$G121=0,"",NGHIEPVUKT!H114)</f>
        <v/>
      </c>
      <c r="C121" s="215" t="str">
        <f>IF(F121=0,"",NGHIEPVUKT!D114)</f>
        <v/>
      </c>
      <c r="D121" s="215" t="str">
        <f>IF(G121=0,"",NGHIEPVUKT!D114)</f>
        <v/>
      </c>
      <c r="E121" s="215" t="str">
        <f>IF($F121+$G121=0,"",NGHIEPVUKT!K114)</f>
        <v/>
      </c>
      <c r="F121" s="216">
        <f>IF($F$6=NGHIEPVUKT!L114,NGHIEPVUKT!O114,0)</f>
        <v>0</v>
      </c>
      <c r="G121" s="216">
        <f>IF($F$6=NGHIEPVUKT!M114,NGHIEPVUKT!O114,0)</f>
        <v>0</v>
      </c>
      <c r="H121" s="216">
        <f>IF(F121+G121=0,0,$H$10+SUM($F$14:F121)-SUM($G$14:G121))</f>
        <v>0</v>
      </c>
      <c r="I121" s="217"/>
      <c r="J121" s="203"/>
    </row>
    <row r="122" spans="1:10" ht="15.6" x14ac:dyDescent="0.3">
      <c r="A122" s="215" t="str">
        <f>IF($F122+$G122=0,"",NGHIEPVUKT!C115)</f>
        <v/>
      </c>
      <c r="B122" s="215" t="str">
        <f>IF($F122+$G122=0,"",NGHIEPVUKT!H115)</f>
        <v/>
      </c>
      <c r="C122" s="215" t="str">
        <f>IF(F122=0,"",NGHIEPVUKT!D115)</f>
        <v/>
      </c>
      <c r="D122" s="215" t="str">
        <f>IF(G122=0,"",NGHIEPVUKT!D115)</f>
        <v/>
      </c>
      <c r="E122" s="215" t="str">
        <f>IF($F122+$G122=0,"",NGHIEPVUKT!K115)</f>
        <v/>
      </c>
      <c r="F122" s="216">
        <f>IF($F$6=NGHIEPVUKT!L115,NGHIEPVUKT!O115,0)</f>
        <v>0</v>
      </c>
      <c r="G122" s="216">
        <f>IF($F$6=NGHIEPVUKT!M115,NGHIEPVUKT!O115,0)</f>
        <v>0</v>
      </c>
      <c r="H122" s="216">
        <f>IF(F122+G122=0,0,$H$10+SUM($F$14:F122)-SUM($G$14:G122))</f>
        <v>0</v>
      </c>
      <c r="I122" s="217"/>
      <c r="J122" s="203"/>
    </row>
    <row r="123" spans="1:10" ht="15.6" x14ac:dyDescent="0.3">
      <c r="A123" s="215" t="str">
        <f>IF($F123+$G123=0,"",NGHIEPVUKT!C116)</f>
        <v/>
      </c>
      <c r="B123" s="215" t="str">
        <f>IF($F123+$G123=0,"",NGHIEPVUKT!H116)</f>
        <v/>
      </c>
      <c r="C123" s="215" t="str">
        <f>IF(F123=0,"",NGHIEPVUKT!D116)</f>
        <v/>
      </c>
      <c r="D123" s="215" t="str">
        <f>IF(G123=0,"",NGHIEPVUKT!D116)</f>
        <v/>
      </c>
      <c r="E123" s="215" t="str">
        <f>IF($F123+$G123=0,"",NGHIEPVUKT!K116)</f>
        <v/>
      </c>
      <c r="F123" s="216">
        <f>IF($F$6=NGHIEPVUKT!L116,NGHIEPVUKT!O116,0)</f>
        <v>0</v>
      </c>
      <c r="G123" s="216">
        <f>IF($F$6=NGHIEPVUKT!M116,NGHIEPVUKT!O116,0)</f>
        <v>0</v>
      </c>
      <c r="H123" s="216">
        <f>IF(F123+G123=0,0,$H$10+SUM($F$14:F123)-SUM($G$14:G123))</f>
        <v>0</v>
      </c>
      <c r="I123" s="217"/>
      <c r="J123" s="203"/>
    </row>
    <row r="124" spans="1:10" ht="15.6" x14ac:dyDescent="0.3">
      <c r="A124" s="215" t="str">
        <f>IF($F124+$G124=0,"",NGHIEPVUKT!C117)</f>
        <v/>
      </c>
      <c r="B124" s="215" t="str">
        <f>IF($F124+$G124=0,"",NGHIEPVUKT!H117)</f>
        <v/>
      </c>
      <c r="C124" s="215" t="str">
        <f>IF(F124=0,"",NGHIEPVUKT!D117)</f>
        <v/>
      </c>
      <c r="D124" s="215" t="str">
        <f>IF(G124=0,"",NGHIEPVUKT!D117)</f>
        <v/>
      </c>
      <c r="E124" s="215" t="str">
        <f>IF($F124+$G124=0,"",NGHIEPVUKT!K117)</f>
        <v/>
      </c>
      <c r="F124" s="216">
        <f>IF($F$6=NGHIEPVUKT!L117,NGHIEPVUKT!O117,0)</f>
        <v>0</v>
      </c>
      <c r="G124" s="216">
        <f>IF($F$6=NGHIEPVUKT!M117,NGHIEPVUKT!O117,0)</f>
        <v>0</v>
      </c>
      <c r="H124" s="216">
        <f>IF(F124+G124=0,0,$H$10+SUM($F$14:F124)-SUM($G$14:G124))</f>
        <v>0</v>
      </c>
      <c r="I124" s="217"/>
      <c r="J124" s="203"/>
    </row>
    <row r="125" spans="1:10" ht="15.6" x14ac:dyDescent="0.3">
      <c r="A125" s="215" t="str">
        <f>IF($F125+$G125=0,"",NGHIEPVUKT!C118)</f>
        <v/>
      </c>
      <c r="B125" s="215" t="str">
        <f>IF($F125+$G125=0,"",NGHIEPVUKT!H118)</f>
        <v/>
      </c>
      <c r="C125" s="215" t="str">
        <f>IF(F125=0,"",NGHIEPVUKT!D118)</f>
        <v/>
      </c>
      <c r="D125" s="215" t="str">
        <f>IF(G125=0,"",NGHIEPVUKT!D118)</f>
        <v/>
      </c>
      <c r="E125" s="215" t="str">
        <f>IF($F125+$G125=0,"",NGHIEPVUKT!K118)</f>
        <v/>
      </c>
      <c r="F125" s="216">
        <f>IF($F$6=NGHIEPVUKT!L118,NGHIEPVUKT!O118,0)</f>
        <v>0</v>
      </c>
      <c r="G125" s="216">
        <f>IF($F$6=NGHIEPVUKT!M118,NGHIEPVUKT!O118,0)</f>
        <v>0</v>
      </c>
      <c r="H125" s="216">
        <f>IF(F125+G125=0,0,$H$10+SUM($F$14:F125)-SUM($G$14:G125))</f>
        <v>0</v>
      </c>
      <c r="I125" s="217"/>
      <c r="J125" s="203"/>
    </row>
    <row r="126" spans="1:10" ht="15.6" x14ac:dyDescent="0.3">
      <c r="A126" s="215" t="str">
        <f>IF($F126+$G126=0,"",NGHIEPVUKT!C119)</f>
        <v/>
      </c>
      <c r="B126" s="215" t="str">
        <f>IF($F126+$G126=0,"",NGHIEPVUKT!H119)</f>
        <v/>
      </c>
      <c r="C126" s="215" t="str">
        <f>IF(F126=0,"",NGHIEPVUKT!D119)</f>
        <v/>
      </c>
      <c r="D126" s="215" t="str">
        <f>IF(G126=0,"",NGHIEPVUKT!D119)</f>
        <v/>
      </c>
      <c r="E126" s="215" t="str">
        <f>IF($F126+$G126=0,"",NGHIEPVUKT!K119)</f>
        <v/>
      </c>
      <c r="F126" s="216">
        <f>IF($F$6=NGHIEPVUKT!L119,NGHIEPVUKT!O119,0)</f>
        <v>0</v>
      </c>
      <c r="G126" s="216">
        <f>IF($F$6=NGHIEPVUKT!M119,NGHIEPVUKT!O119,0)</f>
        <v>0</v>
      </c>
      <c r="H126" s="216">
        <f>IF(F126+G126=0,0,$H$10+SUM($F$14:F126)-SUM($G$14:G126))</f>
        <v>0</v>
      </c>
      <c r="I126" s="217"/>
      <c r="J126" s="203"/>
    </row>
    <row r="127" spans="1:10" ht="15.6" x14ac:dyDescent="0.3">
      <c r="A127" s="215" t="str">
        <f>IF($F127+$G127=0,"",NGHIEPVUKT!C120)</f>
        <v/>
      </c>
      <c r="B127" s="215" t="str">
        <f>IF($F127+$G127=0,"",NGHIEPVUKT!H120)</f>
        <v/>
      </c>
      <c r="C127" s="215" t="str">
        <f>IF(F127=0,"",NGHIEPVUKT!D120)</f>
        <v/>
      </c>
      <c r="D127" s="215" t="str">
        <f>IF(G127=0,"",NGHIEPVUKT!D120)</f>
        <v/>
      </c>
      <c r="E127" s="215" t="str">
        <f>IF($F127+$G127=0,"",NGHIEPVUKT!K120)</f>
        <v/>
      </c>
      <c r="F127" s="216">
        <f>IF($F$6=NGHIEPVUKT!L120,NGHIEPVUKT!O120,0)</f>
        <v>0</v>
      </c>
      <c r="G127" s="216">
        <f>IF($F$6=NGHIEPVUKT!M120,NGHIEPVUKT!O120,0)</f>
        <v>0</v>
      </c>
      <c r="H127" s="216">
        <f>IF(F127+G127=0,0,$H$10+SUM($F$14:F127)-SUM($G$14:G127))</f>
        <v>0</v>
      </c>
      <c r="I127" s="217"/>
      <c r="J127" s="203"/>
    </row>
    <row r="128" spans="1:10" ht="15.6" x14ac:dyDescent="0.3">
      <c r="A128" s="215" t="str">
        <f>IF($F128+$G128=0,"",NGHIEPVUKT!C121)</f>
        <v/>
      </c>
      <c r="B128" s="215" t="str">
        <f>IF($F128+$G128=0,"",NGHIEPVUKT!H121)</f>
        <v/>
      </c>
      <c r="C128" s="215" t="str">
        <f>IF(F128=0,"",NGHIEPVUKT!D121)</f>
        <v/>
      </c>
      <c r="D128" s="215" t="str">
        <f>IF(G128=0,"",NGHIEPVUKT!D121)</f>
        <v/>
      </c>
      <c r="E128" s="215" t="str">
        <f>IF($F128+$G128=0,"",NGHIEPVUKT!K121)</f>
        <v/>
      </c>
      <c r="F128" s="216">
        <f>IF($F$6=NGHIEPVUKT!L121,NGHIEPVUKT!O121,0)</f>
        <v>0</v>
      </c>
      <c r="G128" s="216">
        <f>IF($F$6=NGHIEPVUKT!M121,NGHIEPVUKT!O121,0)</f>
        <v>0</v>
      </c>
      <c r="H128" s="216">
        <f>IF(F128+G128=0,0,$H$10+SUM($F$14:F128)-SUM($G$14:G128))</f>
        <v>0</v>
      </c>
      <c r="I128" s="217"/>
      <c r="J128" s="203"/>
    </row>
    <row r="129" spans="1:10" ht="15.6" x14ac:dyDescent="0.3">
      <c r="A129" s="215" t="str">
        <f>IF($F129+$G129=0,"",NGHIEPVUKT!C122)</f>
        <v/>
      </c>
      <c r="B129" s="215" t="str">
        <f>IF($F129+$G129=0,"",NGHIEPVUKT!H122)</f>
        <v/>
      </c>
      <c r="C129" s="215" t="str">
        <f>IF(F129=0,"",NGHIEPVUKT!D122)</f>
        <v/>
      </c>
      <c r="D129" s="215" t="str">
        <f>IF(G129=0,"",NGHIEPVUKT!D122)</f>
        <v/>
      </c>
      <c r="E129" s="215" t="str">
        <f>IF($F129+$G129=0,"",NGHIEPVUKT!K122)</f>
        <v/>
      </c>
      <c r="F129" s="216">
        <f>IF($F$6=NGHIEPVUKT!L122,NGHIEPVUKT!O122,0)</f>
        <v>0</v>
      </c>
      <c r="G129" s="216">
        <f>IF($F$6=NGHIEPVUKT!M122,NGHIEPVUKT!O122,0)</f>
        <v>0</v>
      </c>
      <c r="H129" s="216">
        <f>IF(F129+G129=0,0,$H$10+SUM($F$14:F129)-SUM($G$14:G129))</f>
        <v>0</v>
      </c>
      <c r="I129" s="217"/>
      <c r="J129" s="203"/>
    </row>
    <row r="130" spans="1:10" ht="15.6" x14ac:dyDescent="0.3">
      <c r="A130" s="215" t="str">
        <f>IF($F130+$G130=0,"",NGHIEPVUKT!C123)</f>
        <v/>
      </c>
      <c r="B130" s="215" t="str">
        <f>IF($F130+$G130=0,"",NGHIEPVUKT!H123)</f>
        <v/>
      </c>
      <c r="C130" s="215" t="str">
        <f>IF(F130=0,"",NGHIEPVUKT!D123)</f>
        <v/>
      </c>
      <c r="D130" s="215" t="str">
        <f>IF(G130=0,"",NGHIEPVUKT!D123)</f>
        <v/>
      </c>
      <c r="E130" s="215" t="str">
        <f>IF($F130+$G130=0,"",NGHIEPVUKT!K123)</f>
        <v/>
      </c>
      <c r="F130" s="216">
        <f>IF($F$6=NGHIEPVUKT!L123,NGHIEPVUKT!O123,0)</f>
        <v>0</v>
      </c>
      <c r="G130" s="216">
        <f>IF($F$6=NGHIEPVUKT!M123,NGHIEPVUKT!O123,0)</f>
        <v>0</v>
      </c>
      <c r="H130" s="216">
        <f>IF(F130+G130=0,0,$H$10+SUM($F$14:F130)-SUM($G$14:G130))</f>
        <v>0</v>
      </c>
      <c r="I130" s="217"/>
      <c r="J130" s="203"/>
    </row>
    <row r="131" spans="1:10" ht="15.6" x14ac:dyDescent="0.3">
      <c r="A131" s="215" t="str">
        <f>IF($F131+$G131=0,"",NGHIEPVUKT!C124)</f>
        <v/>
      </c>
      <c r="B131" s="215" t="str">
        <f>IF($F131+$G131=0,"",NGHIEPVUKT!H124)</f>
        <v/>
      </c>
      <c r="C131" s="215" t="str">
        <f>IF(F131=0,"",NGHIEPVUKT!D124)</f>
        <v/>
      </c>
      <c r="D131" s="215" t="str">
        <f>IF(G131=0,"",NGHIEPVUKT!D124)</f>
        <v/>
      </c>
      <c r="E131" s="215" t="str">
        <f>IF($F131+$G131=0,"",NGHIEPVUKT!K124)</f>
        <v/>
      </c>
      <c r="F131" s="216">
        <f>IF($F$6=NGHIEPVUKT!L124,NGHIEPVUKT!O124,0)</f>
        <v>0</v>
      </c>
      <c r="G131" s="216">
        <f>IF($F$6=NGHIEPVUKT!M124,NGHIEPVUKT!O124,0)</f>
        <v>0</v>
      </c>
      <c r="H131" s="216">
        <f>IF(F131+G131=0,0,$H$10+SUM($F$14:F131)-SUM($G$14:G131))</f>
        <v>0</v>
      </c>
      <c r="I131" s="217"/>
      <c r="J131" s="203"/>
    </row>
    <row r="132" spans="1:10" ht="15.6" x14ac:dyDescent="0.3">
      <c r="A132" s="215" t="str">
        <f>IF($F132+$G132=0,"",NGHIEPVUKT!C125)</f>
        <v/>
      </c>
      <c r="B132" s="215" t="str">
        <f>IF($F132+$G132=0,"",NGHIEPVUKT!H125)</f>
        <v/>
      </c>
      <c r="C132" s="215" t="str">
        <f>IF(F132=0,"",NGHIEPVUKT!D125)</f>
        <v/>
      </c>
      <c r="D132" s="215" t="str">
        <f>IF(G132=0,"",NGHIEPVUKT!D125)</f>
        <v/>
      </c>
      <c r="E132" s="215" t="str">
        <f>IF($F132+$G132=0,"",NGHIEPVUKT!K125)</f>
        <v/>
      </c>
      <c r="F132" s="216">
        <f>IF($F$6=NGHIEPVUKT!L125,NGHIEPVUKT!O125,0)</f>
        <v>0</v>
      </c>
      <c r="G132" s="216">
        <f>IF($F$6=NGHIEPVUKT!M125,NGHIEPVUKT!O125,0)</f>
        <v>0</v>
      </c>
      <c r="H132" s="216">
        <f>IF(F132+G132=0,0,$H$10+SUM($F$14:F132)-SUM($G$14:G132))</f>
        <v>0</v>
      </c>
      <c r="I132" s="217"/>
      <c r="J132" s="203"/>
    </row>
    <row r="133" spans="1:10" ht="15.6" x14ac:dyDescent="0.3">
      <c r="A133" s="215" t="str">
        <f>IF($F133+$G133=0,"",NGHIEPVUKT!C126)</f>
        <v/>
      </c>
      <c r="B133" s="215" t="str">
        <f>IF($F133+$G133=0,"",NGHIEPVUKT!H126)</f>
        <v/>
      </c>
      <c r="C133" s="215" t="str">
        <f>IF(F133=0,"",NGHIEPVUKT!D126)</f>
        <v/>
      </c>
      <c r="D133" s="215" t="str">
        <f>IF(G133=0,"",NGHIEPVUKT!D126)</f>
        <v/>
      </c>
      <c r="E133" s="215" t="str">
        <f>IF($F133+$G133=0,"",NGHIEPVUKT!K126)</f>
        <v/>
      </c>
      <c r="F133" s="216">
        <f>IF($F$6=NGHIEPVUKT!L126,NGHIEPVUKT!O126,0)</f>
        <v>0</v>
      </c>
      <c r="G133" s="216">
        <f>IF($F$6=NGHIEPVUKT!M126,NGHIEPVUKT!O126,0)</f>
        <v>0</v>
      </c>
      <c r="H133" s="216">
        <f>IF(F133+G133=0,0,$H$10+SUM($F$14:F133)-SUM($G$14:G133))</f>
        <v>0</v>
      </c>
      <c r="I133" s="217"/>
      <c r="J133" s="203"/>
    </row>
    <row r="134" spans="1:10" ht="15.6" x14ac:dyDescent="0.3">
      <c r="A134" s="215" t="str">
        <f>IF($F134+$G134=0,"",NGHIEPVUKT!C127)</f>
        <v/>
      </c>
      <c r="B134" s="215" t="str">
        <f>IF($F134+$G134=0,"",NGHIEPVUKT!H127)</f>
        <v/>
      </c>
      <c r="C134" s="215" t="str">
        <f>IF(F134=0,"",NGHIEPVUKT!D127)</f>
        <v/>
      </c>
      <c r="D134" s="215" t="str">
        <f>IF(G134=0,"",NGHIEPVUKT!D127)</f>
        <v/>
      </c>
      <c r="E134" s="215" t="str">
        <f>IF($F134+$G134=0,"",NGHIEPVUKT!K127)</f>
        <v/>
      </c>
      <c r="F134" s="216">
        <f>IF($F$6=NGHIEPVUKT!L127,NGHIEPVUKT!O127,0)</f>
        <v>0</v>
      </c>
      <c r="G134" s="216">
        <f>IF($F$6=NGHIEPVUKT!M127,NGHIEPVUKT!O127,0)</f>
        <v>0</v>
      </c>
      <c r="H134" s="216">
        <f>IF(F134+G134=0,0,$H$10+SUM($F$14:F134)-SUM($G$14:G134))</f>
        <v>0</v>
      </c>
      <c r="I134" s="217"/>
      <c r="J134" s="203"/>
    </row>
    <row r="135" spans="1:10" ht="15.6" x14ac:dyDescent="0.3">
      <c r="A135" s="215" t="str">
        <f>IF($F135+$G135=0,"",NGHIEPVUKT!C128)</f>
        <v/>
      </c>
      <c r="B135" s="215" t="str">
        <f>IF($F135+$G135=0,"",NGHIEPVUKT!H128)</f>
        <v/>
      </c>
      <c r="C135" s="215" t="str">
        <f>IF(F135=0,"",NGHIEPVUKT!D128)</f>
        <v/>
      </c>
      <c r="D135" s="215" t="str">
        <f>IF(G135=0,"",NGHIEPVUKT!D128)</f>
        <v/>
      </c>
      <c r="E135" s="215" t="str">
        <f>IF($F135+$G135=0,"",NGHIEPVUKT!K128)</f>
        <v/>
      </c>
      <c r="F135" s="216">
        <f>IF($F$6=NGHIEPVUKT!L128,NGHIEPVUKT!O128,0)</f>
        <v>0</v>
      </c>
      <c r="G135" s="216">
        <f>IF($F$6=NGHIEPVUKT!M128,NGHIEPVUKT!O128,0)</f>
        <v>0</v>
      </c>
      <c r="H135" s="216">
        <f>IF(F135+G135=0,0,$H$10+SUM($F$14:F135)-SUM($G$14:G135))</f>
        <v>0</v>
      </c>
      <c r="I135" s="217"/>
      <c r="J135" s="203"/>
    </row>
    <row r="136" spans="1:10" ht="15.6" x14ac:dyDescent="0.3">
      <c r="A136" s="218"/>
      <c r="B136" s="218"/>
      <c r="C136" s="217"/>
      <c r="D136" s="217"/>
      <c r="E136" s="217"/>
      <c r="F136" s="217"/>
      <c r="G136" s="217"/>
      <c r="H136" s="217"/>
      <c r="I136" s="217"/>
      <c r="J136" s="203"/>
    </row>
    <row r="137" spans="1:10" ht="15.6" x14ac:dyDescent="0.3">
      <c r="A137" s="218"/>
      <c r="B137" s="218"/>
      <c r="C137" s="217"/>
      <c r="D137" s="217"/>
      <c r="E137" s="217"/>
      <c r="F137" s="217"/>
      <c r="G137" s="217"/>
      <c r="H137" s="217"/>
      <c r="I137" s="217"/>
      <c r="J137" s="203"/>
    </row>
    <row r="138" spans="1:10" ht="15.6" x14ac:dyDescent="0.3">
      <c r="A138" s="218"/>
      <c r="B138" s="218"/>
      <c r="C138" s="217"/>
      <c r="D138" s="217"/>
      <c r="E138" s="217"/>
      <c r="F138" s="217"/>
      <c r="G138" s="217"/>
      <c r="H138" s="217"/>
      <c r="I138" s="217"/>
      <c r="J138" s="203"/>
    </row>
    <row r="139" spans="1:10" ht="15.6" x14ac:dyDescent="0.3">
      <c r="A139" s="218"/>
      <c r="B139" s="218"/>
      <c r="C139" s="217"/>
      <c r="D139" s="217"/>
      <c r="E139" s="217"/>
      <c r="F139" s="217"/>
      <c r="G139" s="217"/>
      <c r="H139" s="217"/>
      <c r="I139" s="217"/>
      <c r="J139" s="203"/>
    </row>
    <row r="140" spans="1:10" ht="15.6" x14ac:dyDescent="0.3">
      <c r="A140" s="218"/>
      <c r="B140" s="218"/>
      <c r="C140" s="217"/>
      <c r="D140" s="217"/>
      <c r="E140" s="217"/>
      <c r="F140" s="217"/>
      <c r="G140" s="217"/>
      <c r="H140" s="217"/>
      <c r="I140" s="217"/>
      <c r="J140" s="203"/>
    </row>
    <row r="141" spans="1:10" ht="15.6" x14ac:dyDescent="0.3">
      <c r="A141" s="218"/>
      <c r="B141" s="218"/>
      <c r="C141" s="217"/>
      <c r="D141" s="217"/>
      <c r="E141" s="217"/>
      <c r="F141" s="217"/>
      <c r="G141" s="217"/>
      <c r="H141" s="217"/>
      <c r="I141" s="217"/>
      <c r="J141" s="203"/>
    </row>
    <row r="142" spans="1:10" ht="15.6" x14ac:dyDescent="0.3">
      <c r="A142" s="218"/>
      <c r="B142" s="218"/>
      <c r="C142" s="217"/>
      <c r="D142" s="217"/>
      <c r="E142" s="217"/>
      <c r="F142" s="217"/>
      <c r="G142" s="217"/>
      <c r="H142" s="217"/>
      <c r="I142" s="217"/>
      <c r="J142" s="203"/>
    </row>
    <row r="143" spans="1:10" ht="15.6" x14ac:dyDescent="0.3">
      <c r="A143" s="218"/>
      <c r="B143" s="218"/>
      <c r="C143" s="217"/>
      <c r="D143" s="217"/>
      <c r="E143" s="217"/>
      <c r="F143" s="217"/>
      <c r="G143" s="217"/>
      <c r="H143" s="217"/>
      <c r="I143" s="217"/>
      <c r="J143" s="203"/>
    </row>
    <row r="144" spans="1:10" ht="15.6" x14ac:dyDescent="0.3">
      <c r="A144" s="218"/>
      <c r="B144" s="218"/>
      <c r="C144" s="217"/>
      <c r="D144" s="217"/>
      <c r="E144" s="217"/>
      <c r="F144" s="217"/>
      <c r="G144" s="217"/>
      <c r="H144" s="217"/>
      <c r="I144" s="217"/>
      <c r="J144" s="203"/>
    </row>
    <row r="145" spans="1:10" ht="15.6" x14ac:dyDescent="0.3">
      <c r="A145" s="218"/>
      <c r="B145" s="218"/>
      <c r="C145" s="217"/>
      <c r="D145" s="217"/>
      <c r="E145" s="217"/>
      <c r="F145" s="217"/>
      <c r="G145" s="217"/>
      <c r="H145" s="217"/>
      <c r="I145" s="217"/>
      <c r="J145" s="203"/>
    </row>
    <row r="146" spans="1:10" ht="15.6" x14ac:dyDescent="0.3">
      <c r="A146" s="218"/>
      <c r="B146" s="218"/>
      <c r="C146" s="217"/>
      <c r="D146" s="217"/>
      <c r="E146" s="217"/>
      <c r="F146" s="217"/>
      <c r="G146" s="217"/>
      <c r="H146" s="217"/>
      <c r="I146" s="217"/>
      <c r="J146" s="203"/>
    </row>
    <row r="147" spans="1:10" ht="15.6" x14ac:dyDescent="0.3">
      <c r="A147" s="218"/>
      <c r="B147" s="218"/>
      <c r="C147" s="217"/>
      <c r="D147" s="217"/>
      <c r="E147" s="217"/>
      <c r="F147" s="217"/>
      <c r="G147" s="217"/>
      <c r="H147" s="217"/>
      <c r="I147" s="217"/>
      <c r="J147" s="203"/>
    </row>
    <row r="148" spans="1:10" ht="15.6" x14ac:dyDescent="0.3">
      <c r="A148" s="218"/>
      <c r="B148" s="218"/>
      <c r="C148" s="217"/>
      <c r="D148" s="217"/>
      <c r="E148" s="217"/>
      <c r="F148" s="217"/>
      <c r="G148" s="217"/>
      <c r="H148" s="217"/>
      <c r="I148" s="217"/>
      <c r="J148" s="203"/>
    </row>
    <row r="149" spans="1:10" ht="15.6" x14ac:dyDescent="0.3">
      <c r="A149" s="218"/>
      <c r="B149" s="218"/>
      <c r="C149" s="217"/>
      <c r="D149" s="217"/>
      <c r="E149" s="217"/>
      <c r="F149" s="217"/>
      <c r="G149" s="217"/>
      <c r="H149" s="217"/>
      <c r="I149" s="217"/>
      <c r="J149" s="203"/>
    </row>
    <row r="150" spans="1:10" ht="15.6" x14ac:dyDescent="0.3">
      <c r="A150" s="218"/>
      <c r="B150" s="218"/>
      <c r="C150" s="217"/>
      <c r="D150" s="217"/>
      <c r="E150" s="217"/>
      <c r="F150" s="217"/>
      <c r="G150" s="217"/>
      <c r="H150" s="217"/>
      <c r="I150" s="217"/>
      <c r="J150" s="203"/>
    </row>
    <row r="151" spans="1:10" ht="15.6" x14ac:dyDescent="0.3">
      <c r="A151" s="218"/>
      <c r="B151" s="218"/>
      <c r="C151" s="217"/>
      <c r="D151" s="217"/>
      <c r="E151" s="217"/>
      <c r="F151" s="217"/>
      <c r="G151" s="217"/>
      <c r="H151" s="217"/>
      <c r="I151" s="217"/>
      <c r="J151" s="203"/>
    </row>
    <row r="152" spans="1:10" ht="15.6" x14ac:dyDescent="0.3">
      <c r="A152" s="218"/>
      <c r="B152" s="218"/>
      <c r="C152" s="217"/>
      <c r="D152" s="217"/>
      <c r="E152" s="217"/>
      <c r="F152" s="217"/>
      <c r="G152" s="217"/>
      <c r="H152" s="217"/>
      <c r="I152" s="217"/>
      <c r="J152" s="203"/>
    </row>
    <row r="153" spans="1:10" ht="15.6" x14ac:dyDescent="0.3">
      <c r="A153" s="218"/>
      <c r="B153" s="218"/>
      <c r="C153" s="217"/>
      <c r="D153" s="217"/>
      <c r="E153" s="217"/>
      <c r="F153" s="217"/>
      <c r="G153" s="217"/>
      <c r="H153" s="217"/>
      <c r="I153" s="217"/>
      <c r="J153" s="203"/>
    </row>
    <row r="154" spans="1:10" ht="15.6" x14ac:dyDescent="0.3">
      <c r="A154" s="218"/>
      <c r="B154" s="218"/>
      <c r="C154" s="217"/>
      <c r="D154" s="217"/>
      <c r="E154" s="217"/>
      <c r="F154" s="217"/>
      <c r="G154" s="217"/>
      <c r="H154" s="217"/>
      <c r="I154" s="217"/>
      <c r="J154" s="203"/>
    </row>
    <row r="155" spans="1:10" ht="15.6" x14ac:dyDescent="0.3">
      <c r="A155" s="218"/>
      <c r="B155" s="218"/>
      <c r="C155" s="217"/>
      <c r="D155" s="217"/>
      <c r="E155" s="217"/>
      <c r="F155" s="217"/>
      <c r="G155" s="217"/>
      <c r="H155" s="217"/>
      <c r="I155" s="217"/>
      <c r="J155" s="203"/>
    </row>
    <row r="156" spans="1:10" ht="15.6" x14ac:dyDescent="0.3">
      <c r="A156" s="218"/>
      <c r="B156" s="218"/>
      <c r="C156" s="217"/>
      <c r="D156" s="217"/>
      <c r="E156" s="217"/>
      <c r="F156" s="217"/>
      <c r="G156" s="217"/>
      <c r="H156" s="217"/>
      <c r="I156" s="217"/>
      <c r="J156" s="203"/>
    </row>
    <row r="157" spans="1:10" ht="15.6" x14ac:dyDescent="0.3">
      <c r="A157" s="218"/>
      <c r="B157" s="218"/>
      <c r="C157" s="217"/>
      <c r="D157" s="217"/>
      <c r="E157" s="217"/>
      <c r="F157" s="217"/>
      <c r="G157" s="217"/>
      <c r="H157" s="217"/>
      <c r="I157" s="217"/>
      <c r="J157" s="203"/>
    </row>
    <row r="158" spans="1:10" ht="15.6" x14ac:dyDescent="0.3">
      <c r="A158" s="218"/>
      <c r="B158" s="218"/>
      <c r="C158" s="217"/>
      <c r="D158" s="217"/>
      <c r="E158" s="217"/>
      <c r="F158" s="217"/>
      <c r="G158" s="217"/>
      <c r="H158" s="217"/>
      <c r="I158" s="217"/>
      <c r="J158" s="203"/>
    </row>
    <row r="159" spans="1:10" ht="15.6" x14ac:dyDescent="0.3">
      <c r="A159" s="218"/>
      <c r="B159" s="218"/>
      <c r="C159" s="217"/>
      <c r="D159" s="217"/>
      <c r="E159" s="217"/>
      <c r="F159" s="217"/>
      <c r="G159" s="217"/>
      <c r="H159" s="217"/>
      <c r="I159" s="217"/>
      <c r="J159" s="203"/>
    </row>
    <row r="160" spans="1:10" ht="15.6" x14ac:dyDescent="0.3">
      <c r="A160" s="218"/>
      <c r="B160" s="218"/>
      <c r="C160" s="217"/>
      <c r="D160" s="217"/>
      <c r="E160" s="217"/>
      <c r="F160" s="217"/>
      <c r="G160" s="217"/>
      <c r="H160" s="217"/>
      <c r="I160" s="217"/>
      <c r="J160" s="203"/>
    </row>
    <row r="161" spans="1:10" ht="15.6" x14ac:dyDescent="0.3">
      <c r="A161" s="218"/>
      <c r="B161" s="218"/>
      <c r="C161" s="217"/>
      <c r="D161" s="217"/>
      <c r="E161" s="217"/>
      <c r="F161" s="217"/>
      <c r="G161" s="217"/>
      <c r="H161" s="217"/>
      <c r="I161" s="217"/>
      <c r="J161" s="203"/>
    </row>
    <row r="162" spans="1:10" ht="15.6" x14ac:dyDescent="0.3">
      <c r="A162" s="218"/>
      <c r="B162" s="218"/>
      <c r="C162" s="217"/>
      <c r="D162" s="217"/>
      <c r="E162" s="217"/>
      <c r="F162" s="217"/>
      <c r="G162" s="217"/>
      <c r="H162" s="217"/>
      <c r="I162" s="217"/>
      <c r="J162" s="203"/>
    </row>
    <row r="163" spans="1:10" ht="15.6" x14ac:dyDescent="0.3">
      <c r="A163" s="218"/>
      <c r="B163" s="218"/>
      <c r="C163" s="217"/>
      <c r="D163" s="217"/>
      <c r="E163" s="217"/>
      <c r="F163" s="217"/>
      <c r="G163" s="217"/>
      <c r="H163" s="217"/>
      <c r="I163" s="217"/>
      <c r="J163" s="203"/>
    </row>
    <row r="164" spans="1:10" ht="15.6" x14ac:dyDescent="0.3">
      <c r="A164" s="218"/>
      <c r="B164" s="218"/>
      <c r="C164" s="217"/>
      <c r="D164" s="217"/>
      <c r="E164" s="217"/>
      <c r="F164" s="217"/>
      <c r="G164" s="217"/>
      <c r="H164" s="217"/>
      <c r="I164" s="217"/>
      <c r="J164" s="203"/>
    </row>
    <row r="165" spans="1:10" ht="15.6" x14ac:dyDescent="0.3">
      <c r="A165" s="218"/>
      <c r="B165" s="218"/>
      <c r="C165" s="217"/>
      <c r="D165" s="217"/>
      <c r="E165" s="217"/>
      <c r="F165" s="217"/>
      <c r="G165" s="217"/>
      <c r="H165" s="217"/>
      <c r="I165" s="217"/>
      <c r="J165" s="203"/>
    </row>
    <row r="166" spans="1:10" ht="15.6" x14ac:dyDescent="0.3">
      <c r="A166" s="218"/>
      <c r="B166" s="218"/>
      <c r="C166" s="217"/>
      <c r="D166" s="217"/>
      <c r="E166" s="217"/>
      <c r="F166" s="217"/>
      <c r="G166" s="217"/>
      <c r="H166" s="217"/>
      <c r="I166" s="217"/>
      <c r="J166" s="203"/>
    </row>
    <row r="167" spans="1:10" ht="15.6" x14ac:dyDescent="0.3">
      <c r="A167" s="218"/>
      <c r="B167" s="218"/>
      <c r="C167" s="217"/>
      <c r="D167" s="217"/>
      <c r="E167" s="217"/>
      <c r="F167" s="217"/>
      <c r="G167" s="217"/>
      <c r="H167" s="217"/>
      <c r="I167" s="217"/>
      <c r="J167" s="203"/>
    </row>
    <row r="168" spans="1:10" ht="15.6" x14ac:dyDescent="0.3">
      <c r="A168" s="218"/>
      <c r="B168" s="218"/>
      <c r="C168" s="217"/>
      <c r="D168" s="217"/>
      <c r="E168" s="217"/>
      <c r="F168" s="217"/>
      <c r="G168" s="217"/>
      <c r="H168" s="217"/>
      <c r="I168" s="217"/>
      <c r="J168" s="203"/>
    </row>
    <row r="169" spans="1:10" ht="15.6" x14ac:dyDescent="0.3">
      <c r="A169" s="218"/>
      <c r="B169" s="218"/>
      <c r="C169" s="217"/>
      <c r="D169" s="217"/>
      <c r="E169" s="217"/>
      <c r="F169" s="217"/>
      <c r="G169" s="217"/>
      <c r="H169" s="217"/>
      <c r="I169" s="217"/>
      <c r="J169" s="203"/>
    </row>
    <row r="170" spans="1:10" ht="15.6" x14ac:dyDescent="0.3">
      <c r="A170" s="218"/>
      <c r="B170" s="218"/>
      <c r="C170" s="217"/>
      <c r="D170" s="217"/>
      <c r="E170" s="217"/>
      <c r="F170" s="217"/>
      <c r="G170" s="217"/>
      <c r="H170" s="217"/>
      <c r="I170" s="217"/>
      <c r="J170" s="203"/>
    </row>
    <row r="171" spans="1:10" ht="15.6" x14ac:dyDescent="0.3">
      <c r="A171" s="218"/>
      <c r="B171" s="218"/>
      <c r="C171" s="217"/>
      <c r="D171" s="217"/>
      <c r="E171" s="217"/>
      <c r="F171" s="217"/>
      <c r="G171" s="217"/>
      <c r="H171" s="217"/>
      <c r="I171" s="217"/>
      <c r="J171" s="203"/>
    </row>
    <row r="172" spans="1:10" ht="15.6" x14ac:dyDescent="0.3">
      <c r="A172" s="218"/>
      <c r="B172" s="218"/>
      <c r="C172" s="217"/>
      <c r="D172" s="217"/>
      <c r="E172" s="217"/>
      <c r="F172" s="217"/>
      <c r="G172" s="217"/>
      <c r="H172" s="217"/>
      <c r="I172" s="217"/>
      <c r="J172" s="203"/>
    </row>
    <row r="173" spans="1:10" ht="15.6" x14ac:dyDescent="0.3">
      <c r="A173" s="218"/>
      <c r="B173" s="218"/>
      <c r="C173" s="217"/>
      <c r="D173" s="217"/>
      <c r="E173" s="217"/>
      <c r="F173" s="217"/>
      <c r="G173" s="217"/>
      <c r="H173" s="217"/>
      <c r="I173" s="217"/>
      <c r="J173" s="203"/>
    </row>
    <row r="174" spans="1:10" ht="15.6" x14ac:dyDescent="0.3">
      <c r="A174" s="218"/>
      <c r="B174" s="218"/>
      <c r="C174" s="217"/>
      <c r="D174" s="217"/>
      <c r="E174" s="217"/>
      <c r="F174" s="217"/>
      <c r="G174" s="217"/>
      <c r="H174" s="217"/>
      <c r="I174" s="217"/>
      <c r="J174" s="203"/>
    </row>
    <row r="175" spans="1:10" ht="15.6" x14ac:dyDescent="0.3">
      <c r="A175" s="218"/>
      <c r="B175" s="218"/>
      <c r="C175" s="217"/>
      <c r="D175" s="217"/>
      <c r="E175" s="217"/>
      <c r="F175" s="217"/>
      <c r="G175" s="217"/>
      <c r="H175" s="217"/>
      <c r="I175" s="217"/>
      <c r="J175" s="203"/>
    </row>
    <row r="176" spans="1:10" ht="15.6" x14ac:dyDescent="0.3">
      <c r="A176" s="218"/>
      <c r="B176" s="218"/>
      <c r="C176" s="217"/>
      <c r="D176" s="217"/>
      <c r="E176" s="217"/>
      <c r="F176" s="217"/>
      <c r="G176" s="217"/>
      <c r="H176" s="217"/>
      <c r="I176" s="217"/>
      <c r="J176" s="203"/>
    </row>
    <row r="177" spans="1:10" ht="15.6" x14ac:dyDescent="0.3">
      <c r="A177" s="218"/>
      <c r="B177" s="218"/>
      <c r="C177" s="217"/>
      <c r="D177" s="217"/>
      <c r="E177" s="217"/>
      <c r="F177" s="217"/>
      <c r="G177" s="217"/>
      <c r="H177" s="217"/>
      <c r="I177" s="217"/>
      <c r="J177" s="203"/>
    </row>
    <row r="178" spans="1:10" ht="15.6" x14ac:dyDescent="0.3">
      <c r="A178" s="218"/>
      <c r="B178" s="218"/>
      <c r="C178" s="217"/>
      <c r="D178" s="217"/>
      <c r="E178" s="217"/>
      <c r="F178" s="217"/>
      <c r="G178" s="217"/>
      <c r="H178" s="217"/>
      <c r="I178" s="217"/>
      <c r="J178" s="203"/>
    </row>
    <row r="179" spans="1:10" ht="15.6" x14ac:dyDescent="0.3">
      <c r="A179" s="218"/>
      <c r="B179" s="218"/>
      <c r="C179" s="217"/>
      <c r="D179" s="217"/>
      <c r="E179" s="217"/>
      <c r="F179" s="217"/>
      <c r="G179" s="217"/>
      <c r="H179" s="217"/>
      <c r="I179" s="217"/>
      <c r="J179" s="203"/>
    </row>
    <row r="180" spans="1:10" ht="15.6" x14ac:dyDescent="0.3">
      <c r="A180" s="218"/>
      <c r="B180" s="218"/>
      <c r="C180" s="217"/>
      <c r="D180" s="217"/>
      <c r="E180" s="217"/>
      <c r="F180" s="217"/>
      <c r="G180" s="217"/>
      <c r="H180" s="217"/>
      <c r="I180" s="217"/>
      <c r="J180" s="203"/>
    </row>
    <row r="181" spans="1:10" ht="15.6" x14ac:dyDescent="0.3">
      <c r="A181" s="218"/>
      <c r="B181" s="218"/>
      <c r="C181" s="217"/>
      <c r="D181" s="217"/>
      <c r="E181" s="217"/>
      <c r="F181" s="217"/>
      <c r="G181" s="217"/>
      <c r="H181" s="217"/>
      <c r="I181" s="217"/>
      <c r="J181" s="203"/>
    </row>
    <row r="182" spans="1:10" ht="15.6" x14ac:dyDescent="0.3">
      <c r="A182" s="218"/>
      <c r="B182" s="218"/>
      <c r="C182" s="217"/>
      <c r="D182" s="217"/>
      <c r="E182" s="217"/>
      <c r="F182" s="217"/>
      <c r="G182" s="217"/>
      <c r="H182" s="217"/>
      <c r="I182" s="217"/>
      <c r="J182" s="203"/>
    </row>
    <row r="183" spans="1:10" ht="15.6" x14ac:dyDescent="0.3">
      <c r="A183" s="218"/>
      <c r="B183" s="218"/>
      <c r="C183" s="217"/>
      <c r="D183" s="217"/>
      <c r="E183" s="217"/>
      <c r="F183" s="217"/>
      <c r="G183" s="217"/>
      <c r="H183" s="217"/>
      <c r="I183" s="217"/>
      <c r="J183" s="203"/>
    </row>
    <row r="184" spans="1:10" ht="15.6" x14ac:dyDescent="0.3">
      <c r="A184" s="218"/>
      <c r="B184" s="218"/>
      <c r="C184" s="217"/>
      <c r="D184" s="217"/>
      <c r="E184" s="217"/>
      <c r="F184" s="217"/>
      <c r="G184" s="217"/>
      <c r="H184" s="217"/>
      <c r="I184" s="217"/>
      <c r="J184" s="203"/>
    </row>
    <row r="185" spans="1:10" ht="15.6" x14ac:dyDescent="0.3">
      <c r="A185" s="218"/>
      <c r="B185" s="218"/>
      <c r="C185" s="217"/>
      <c r="D185" s="217"/>
      <c r="E185" s="217"/>
      <c r="F185" s="217"/>
      <c r="G185" s="217"/>
      <c r="H185" s="217"/>
      <c r="I185" s="217"/>
      <c r="J185" s="203"/>
    </row>
    <row r="186" spans="1:10" ht="15.6" x14ac:dyDescent="0.3">
      <c r="A186" s="218"/>
      <c r="B186" s="218"/>
      <c r="C186" s="217"/>
      <c r="D186" s="217"/>
      <c r="E186" s="217"/>
      <c r="F186" s="217"/>
      <c r="G186" s="217"/>
      <c r="H186" s="217"/>
      <c r="I186" s="217"/>
      <c r="J186" s="203"/>
    </row>
    <row r="187" spans="1:10" ht="15.6" x14ac:dyDescent="0.3">
      <c r="A187" s="218"/>
      <c r="B187" s="218"/>
      <c r="C187" s="217"/>
      <c r="D187" s="217"/>
      <c r="E187" s="217"/>
      <c r="F187" s="217"/>
      <c r="G187" s="217"/>
      <c r="H187" s="217"/>
      <c r="I187" s="217"/>
      <c r="J187" s="203"/>
    </row>
    <row r="188" spans="1:10" ht="15.6" x14ac:dyDescent="0.3">
      <c r="A188" s="218"/>
      <c r="B188" s="218"/>
      <c r="C188" s="217"/>
      <c r="D188" s="217"/>
      <c r="E188" s="217"/>
      <c r="F188" s="217"/>
      <c r="G188" s="217"/>
      <c r="H188" s="217"/>
      <c r="I188" s="217"/>
      <c r="J188" s="203"/>
    </row>
    <row r="189" spans="1:10" ht="15.6" x14ac:dyDescent="0.3">
      <c r="A189" s="218"/>
      <c r="B189" s="218"/>
      <c r="C189" s="217"/>
      <c r="D189" s="217"/>
      <c r="E189" s="217"/>
      <c r="F189" s="217"/>
      <c r="G189" s="217"/>
      <c r="H189" s="217"/>
      <c r="I189" s="217"/>
      <c r="J189" s="203"/>
    </row>
    <row r="190" spans="1:10" ht="15.6" x14ac:dyDescent="0.3">
      <c r="A190" s="218"/>
      <c r="B190" s="218"/>
      <c r="C190" s="217"/>
      <c r="D190" s="217"/>
      <c r="E190" s="217"/>
      <c r="F190" s="217"/>
      <c r="G190" s="217"/>
      <c r="H190" s="217"/>
      <c r="I190" s="217"/>
      <c r="J190" s="203"/>
    </row>
    <row r="191" spans="1:10" ht="15.6" x14ac:dyDescent="0.3">
      <c r="A191" s="218"/>
      <c r="B191" s="218"/>
      <c r="C191" s="217"/>
      <c r="D191" s="217"/>
      <c r="E191" s="217"/>
      <c r="F191" s="217"/>
      <c r="G191" s="217"/>
      <c r="H191" s="217"/>
      <c r="I191" s="217"/>
      <c r="J191" s="203"/>
    </row>
    <row r="192" spans="1:10" ht="15.6" x14ac:dyDescent="0.3">
      <c r="A192" s="218"/>
      <c r="B192" s="218"/>
      <c r="C192" s="217"/>
      <c r="D192" s="217"/>
      <c r="E192" s="217"/>
      <c r="F192" s="217"/>
      <c r="G192" s="217"/>
      <c r="H192" s="217"/>
      <c r="I192" s="217"/>
      <c r="J192" s="203"/>
    </row>
    <row r="193" spans="1:10" ht="15.6" x14ac:dyDescent="0.3">
      <c r="A193" s="218"/>
      <c r="B193" s="218"/>
      <c r="C193" s="217"/>
      <c r="D193" s="217"/>
      <c r="E193" s="217"/>
      <c r="F193" s="217"/>
      <c r="G193" s="217"/>
      <c r="H193" s="217"/>
      <c r="I193" s="217"/>
      <c r="J193" s="203"/>
    </row>
    <row r="194" spans="1:10" ht="15.6" x14ac:dyDescent="0.3">
      <c r="A194" s="218"/>
      <c r="B194" s="218"/>
      <c r="C194" s="217"/>
      <c r="D194" s="217"/>
      <c r="E194" s="217"/>
      <c r="F194" s="217"/>
      <c r="G194" s="217"/>
      <c r="H194" s="217"/>
      <c r="I194" s="217"/>
      <c r="J194" s="203"/>
    </row>
    <row r="195" spans="1:10" ht="15.6" x14ac:dyDescent="0.3">
      <c r="A195" s="218"/>
      <c r="B195" s="218"/>
      <c r="C195" s="217"/>
      <c r="D195" s="217"/>
      <c r="E195" s="217"/>
      <c r="F195" s="217"/>
      <c r="G195" s="217"/>
      <c r="H195" s="217"/>
      <c r="I195" s="217"/>
      <c r="J195" s="203"/>
    </row>
    <row r="196" spans="1:10" ht="15.6" x14ac:dyDescent="0.3">
      <c r="A196" s="218"/>
      <c r="B196" s="218"/>
      <c r="C196" s="217"/>
      <c r="D196" s="217"/>
      <c r="E196" s="217"/>
      <c r="F196" s="217"/>
      <c r="G196" s="217"/>
      <c r="H196" s="217"/>
      <c r="I196" s="217"/>
      <c r="J196" s="203"/>
    </row>
    <row r="197" spans="1:10" ht="15.6" x14ac:dyDescent="0.3">
      <c r="A197" s="218"/>
      <c r="B197" s="218"/>
      <c r="C197" s="217"/>
      <c r="D197" s="217"/>
      <c r="E197" s="217"/>
      <c r="F197" s="217"/>
      <c r="G197" s="217"/>
      <c r="H197" s="217"/>
      <c r="I197" s="217"/>
      <c r="J197" s="203"/>
    </row>
    <row r="198" spans="1:10" ht="15.6" x14ac:dyDescent="0.3">
      <c r="A198" s="218"/>
      <c r="B198" s="218"/>
      <c r="C198" s="217"/>
      <c r="D198" s="217"/>
      <c r="E198" s="217"/>
      <c r="F198" s="217"/>
      <c r="G198" s="217"/>
      <c r="H198" s="217"/>
      <c r="I198" s="217"/>
      <c r="J198" s="203"/>
    </row>
    <row r="199" spans="1:10" ht="15.6" x14ac:dyDescent="0.3">
      <c r="A199" s="218"/>
      <c r="B199" s="218"/>
      <c r="C199" s="217"/>
      <c r="D199" s="217"/>
      <c r="E199" s="217"/>
      <c r="F199" s="217"/>
      <c r="G199" s="217"/>
      <c r="H199" s="217"/>
      <c r="I199" s="217"/>
      <c r="J199" s="203"/>
    </row>
    <row r="200" spans="1:10" ht="15.6" x14ac:dyDescent="0.3">
      <c r="A200" s="218"/>
      <c r="B200" s="218"/>
      <c r="C200" s="217"/>
      <c r="D200" s="217"/>
      <c r="E200" s="217"/>
      <c r="F200" s="217"/>
      <c r="G200" s="217"/>
      <c r="H200" s="217"/>
      <c r="I200" s="217"/>
      <c r="J200" s="203"/>
    </row>
    <row r="201" spans="1:10" ht="15.6" x14ac:dyDescent="0.3">
      <c r="A201" s="218"/>
      <c r="B201" s="218"/>
      <c r="C201" s="217"/>
      <c r="D201" s="217"/>
      <c r="E201" s="217"/>
      <c r="F201" s="217"/>
      <c r="G201" s="217"/>
      <c r="H201" s="217"/>
      <c r="I201" s="217"/>
      <c r="J201" s="203"/>
    </row>
    <row r="202" spans="1:10" ht="15.6" x14ac:dyDescent="0.3">
      <c r="A202" s="218"/>
      <c r="B202" s="218"/>
      <c r="C202" s="217"/>
      <c r="D202" s="217"/>
      <c r="E202" s="217"/>
      <c r="F202" s="217"/>
      <c r="G202" s="217"/>
      <c r="H202" s="217"/>
      <c r="I202" s="217"/>
      <c r="J202" s="203"/>
    </row>
    <row r="203" spans="1:10" ht="15.6" x14ac:dyDescent="0.3">
      <c r="A203" s="218"/>
      <c r="B203" s="218"/>
      <c r="C203" s="217"/>
      <c r="D203" s="217"/>
      <c r="E203" s="217"/>
      <c r="F203" s="217"/>
      <c r="G203" s="217"/>
      <c r="H203" s="217"/>
      <c r="I203" s="217"/>
      <c r="J203" s="203"/>
    </row>
    <row r="204" spans="1:10" ht="15.6" x14ac:dyDescent="0.3">
      <c r="A204" s="218"/>
      <c r="B204" s="218"/>
      <c r="C204" s="217"/>
      <c r="D204" s="217"/>
      <c r="E204" s="217"/>
      <c r="F204" s="217"/>
      <c r="G204" s="217"/>
      <c r="H204" s="217"/>
      <c r="I204" s="217"/>
      <c r="J204" s="203"/>
    </row>
    <row r="205" spans="1:10" ht="15.6" x14ac:dyDescent="0.3">
      <c r="A205" s="218"/>
      <c r="B205" s="218"/>
      <c r="C205" s="217"/>
      <c r="D205" s="217"/>
      <c r="E205" s="217"/>
      <c r="F205" s="217"/>
      <c r="G205" s="217"/>
      <c r="H205" s="217"/>
      <c r="I205" s="217"/>
      <c r="J205" s="203"/>
    </row>
    <row r="206" spans="1:10" ht="15.6" x14ac:dyDescent="0.3">
      <c r="A206" s="218"/>
      <c r="B206" s="218"/>
      <c r="C206" s="217"/>
      <c r="D206" s="217"/>
      <c r="E206" s="217"/>
      <c r="F206" s="217"/>
      <c r="G206" s="217"/>
      <c r="H206" s="217"/>
      <c r="I206" s="217"/>
      <c r="J206" s="203"/>
    </row>
    <row r="207" spans="1:10" ht="15.6" x14ac:dyDescent="0.3">
      <c r="A207" s="218"/>
      <c r="B207" s="218"/>
      <c r="C207" s="217"/>
      <c r="D207" s="217"/>
      <c r="E207" s="217"/>
      <c r="F207" s="217"/>
      <c r="G207" s="217"/>
      <c r="H207" s="217"/>
      <c r="I207" s="217"/>
      <c r="J207" s="203"/>
    </row>
    <row r="208" spans="1:10" ht="15.6" x14ac:dyDescent="0.3">
      <c r="A208" s="218"/>
      <c r="B208" s="218"/>
      <c r="C208" s="217"/>
      <c r="D208" s="217"/>
      <c r="E208" s="217"/>
      <c r="F208" s="217"/>
      <c r="G208" s="217"/>
      <c r="H208" s="217"/>
      <c r="I208" s="217"/>
      <c r="J208" s="203"/>
    </row>
    <row r="209" spans="1:10" ht="15.6" x14ac:dyDescent="0.3">
      <c r="A209" s="218"/>
      <c r="B209" s="218"/>
      <c r="C209" s="217"/>
      <c r="D209" s="217"/>
      <c r="E209" s="217"/>
      <c r="F209" s="217"/>
      <c r="G209" s="217"/>
      <c r="H209" s="217"/>
      <c r="I209" s="217"/>
      <c r="J209" s="203"/>
    </row>
    <row r="210" spans="1:10" ht="15.6" x14ac:dyDescent="0.3">
      <c r="A210" s="218"/>
      <c r="B210" s="218"/>
      <c r="C210" s="217"/>
      <c r="D210" s="217"/>
      <c r="E210" s="217"/>
      <c r="F210" s="217"/>
      <c r="G210" s="217"/>
      <c r="H210" s="217"/>
      <c r="I210" s="217"/>
      <c r="J210" s="203"/>
    </row>
    <row r="211" spans="1:10" ht="15.6" x14ac:dyDescent="0.3">
      <c r="A211" s="218"/>
      <c r="B211" s="218"/>
      <c r="C211" s="217"/>
      <c r="D211" s="217"/>
      <c r="E211" s="217"/>
      <c r="F211" s="217"/>
      <c r="G211" s="217"/>
      <c r="H211" s="217"/>
      <c r="I211" s="217"/>
      <c r="J211" s="203"/>
    </row>
    <row r="212" spans="1:10" ht="15.6" x14ac:dyDescent="0.3">
      <c r="A212" s="218"/>
      <c r="B212" s="218"/>
      <c r="C212" s="217"/>
      <c r="D212" s="217"/>
      <c r="E212" s="217"/>
      <c r="F212" s="217"/>
      <c r="G212" s="217"/>
      <c r="H212" s="217"/>
      <c r="I212" s="217"/>
      <c r="J212" s="203"/>
    </row>
    <row r="213" spans="1:10" ht="15.6" x14ac:dyDescent="0.3">
      <c r="A213" s="218"/>
      <c r="B213" s="218"/>
      <c r="C213" s="217"/>
      <c r="D213" s="217"/>
      <c r="E213" s="217"/>
      <c r="F213" s="217"/>
      <c r="G213" s="217"/>
      <c r="H213" s="217"/>
      <c r="I213" s="217"/>
      <c r="J213" s="203"/>
    </row>
    <row r="214" spans="1:10" ht="15.6" x14ac:dyDescent="0.3">
      <c r="A214" s="218"/>
      <c r="B214" s="218"/>
      <c r="C214" s="217"/>
      <c r="D214" s="217"/>
      <c r="E214" s="217"/>
      <c r="F214" s="217"/>
      <c r="G214" s="217"/>
      <c r="H214" s="217"/>
      <c r="I214" s="217"/>
      <c r="J214" s="203"/>
    </row>
    <row r="215" spans="1:10" ht="15.6" x14ac:dyDescent="0.3">
      <c r="A215" s="218"/>
      <c r="B215" s="218"/>
      <c r="C215" s="217"/>
      <c r="D215" s="217"/>
      <c r="E215" s="217"/>
      <c r="F215" s="217"/>
      <c r="G215" s="217"/>
      <c r="H215" s="217"/>
      <c r="I215" s="217"/>
      <c r="J215" s="203"/>
    </row>
    <row r="216" spans="1:10" ht="15.6" x14ac:dyDescent="0.3">
      <c r="A216" s="218"/>
      <c r="B216" s="218"/>
      <c r="C216" s="217"/>
      <c r="D216" s="217"/>
      <c r="E216" s="217"/>
      <c r="F216" s="217"/>
      <c r="G216" s="217"/>
      <c r="H216" s="217"/>
      <c r="I216" s="217"/>
      <c r="J216" s="203"/>
    </row>
    <row r="217" spans="1:10" ht="15.6" x14ac:dyDescent="0.3">
      <c r="A217" s="218"/>
      <c r="B217" s="218"/>
      <c r="C217" s="217"/>
      <c r="D217" s="217"/>
      <c r="E217" s="217"/>
      <c r="F217" s="217"/>
      <c r="G217" s="217"/>
      <c r="H217" s="217"/>
      <c r="I217" s="217"/>
      <c r="J217" s="203"/>
    </row>
    <row r="218" spans="1:10" ht="15.6" x14ac:dyDescent="0.3">
      <c r="A218" s="218"/>
      <c r="B218" s="218"/>
      <c r="C218" s="217"/>
      <c r="D218" s="217"/>
      <c r="E218" s="217"/>
      <c r="F218" s="217"/>
      <c r="G218" s="217"/>
      <c r="H218" s="217"/>
      <c r="I218" s="217"/>
      <c r="J218" s="203"/>
    </row>
    <row r="219" spans="1:10" ht="15.6" x14ac:dyDescent="0.3">
      <c r="A219" s="218"/>
      <c r="B219" s="218"/>
      <c r="C219" s="217"/>
      <c r="D219" s="217"/>
      <c r="E219" s="217"/>
      <c r="F219" s="217"/>
      <c r="G219" s="217"/>
      <c r="H219" s="217"/>
      <c r="I219" s="217"/>
      <c r="J219" s="203"/>
    </row>
    <row r="220" spans="1:10" ht="15.6" x14ac:dyDescent="0.3">
      <c r="A220" s="218"/>
      <c r="B220" s="218"/>
      <c r="C220" s="217"/>
      <c r="D220" s="217"/>
      <c r="E220" s="217"/>
      <c r="F220" s="217"/>
      <c r="G220" s="217"/>
      <c r="H220" s="217"/>
      <c r="I220" s="217"/>
      <c r="J220" s="203"/>
    </row>
    <row r="221" spans="1:10" ht="15.6" x14ac:dyDescent="0.3">
      <c r="A221" s="218"/>
      <c r="B221" s="218"/>
      <c r="C221" s="217"/>
      <c r="D221" s="217"/>
      <c r="E221" s="217"/>
      <c r="F221" s="217"/>
      <c r="G221" s="217"/>
      <c r="H221" s="217"/>
      <c r="I221" s="217"/>
      <c r="J221" s="203"/>
    </row>
    <row r="222" spans="1:10" ht="15.6" x14ac:dyDescent="0.3">
      <c r="A222" s="218"/>
      <c r="B222" s="218"/>
      <c r="C222" s="217"/>
      <c r="D222" s="217"/>
      <c r="E222" s="217"/>
      <c r="F222" s="217"/>
      <c r="G222" s="217"/>
      <c r="H222" s="217"/>
      <c r="I222" s="217"/>
      <c r="J222" s="203"/>
    </row>
    <row r="223" spans="1:10" ht="15.6" x14ac:dyDescent="0.3">
      <c r="A223" s="218"/>
      <c r="B223" s="218"/>
      <c r="C223" s="217"/>
      <c r="D223" s="217"/>
      <c r="E223" s="217"/>
      <c r="F223" s="217"/>
      <c r="G223" s="217"/>
      <c r="H223" s="217"/>
      <c r="I223" s="217"/>
      <c r="J223" s="203"/>
    </row>
    <row r="224" spans="1:10" ht="15.6" x14ac:dyDescent="0.3">
      <c r="A224" s="218"/>
      <c r="B224" s="218"/>
      <c r="C224" s="217"/>
      <c r="D224" s="217"/>
      <c r="E224" s="217"/>
      <c r="F224" s="217"/>
      <c r="G224" s="217"/>
      <c r="H224" s="217"/>
      <c r="I224" s="217"/>
      <c r="J224" s="203"/>
    </row>
    <row r="225" spans="1:10" ht="15.6" x14ac:dyDescent="0.3">
      <c r="A225" s="218"/>
      <c r="B225" s="218"/>
      <c r="C225" s="217"/>
      <c r="D225" s="217"/>
      <c r="E225" s="217"/>
      <c r="F225" s="217"/>
      <c r="G225" s="217"/>
      <c r="H225" s="217"/>
      <c r="I225" s="217"/>
      <c r="J225" s="203"/>
    </row>
    <row r="226" spans="1:10" ht="15.6" x14ac:dyDescent="0.3">
      <c r="A226" s="218"/>
      <c r="B226" s="218"/>
      <c r="C226" s="217"/>
      <c r="D226" s="217"/>
      <c r="E226" s="217"/>
      <c r="F226" s="217"/>
      <c r="G226" s="217"/>
      <c r="H226" s="217"/>
      <c r="I226" s="217"/>
      <c r="J226" s="203"/>
    </row>
    <row r="227" spans="1:10" ht="15.6" x14ac:dyDescent="0.3">
      <c r="A227" s="218"/>
      <c r="B227" s="218"/>
      <c r="C227" s="217"/>
      <c r="D227" s="217"/>
      <c r="E227" s="217"/>
      <c r="F227" s="217"/>
      <c r="G227" s="217"/>
      <c r="H227" s="217"/>
      <c r="I227" s="217"/>
      <c r="J227" s="203"/>
    </row>
    <row r="228" spans="1:10" ht="15.6" x14ac:dyDescent="0.3">
      <c r="A228" s="218"/>
      <c r="B228" s="218"/>
      <c r="C228" s="217"/>
      <c r="D228" s="217"/>
      <c r="E228" s="217"/>
      <c r="F228" s="217"/>
      <c r="G228" s="217"/>
      <c r="H228" s="217"/>
      <c r="I228" s="217"/>
      <c r="J228" s="203"/>
    </row>
    <row r="229" spans="1:10" ht="15.6" x14ac:dyDescent="0.3">
      <c r="A229" s="218"/>
      <c r="B229" s="218"/>
      <c r="C229" s="217"/>
      <c r="D229" s="217"/>
      <c r="E229" s="217"/>
      <c r="F229" s="217"/>
      <c r="G229" s="217"/>
      <c r="H229" s="217"/>
      <c r="I229" s="217"/>
      <c r="J229" s="203"/>
    </row>
    <row r="230" spans="1:10" ht="15.6" x14ac:dyDescent="0.3">
      <c r="A230" s="218"/>
      <c r="B230" s="218"/>
      <c r="C230" s="217"/>
      <c r="D230" s="217"/>
      <c r="E230" s="217"/>
      <c r="F230" s="217"/>
      <c r="G230" s="217"/>
      <c r="H230" s="217"/>
      <c r="I230" s="217"/>
      <c r="J230" s="203"/>
    </row>
    <row r="231" spans="1:10" ht="15.6" x14ac:dyDescent="0.3">
      <c r="A231" s="218"/>
      <c r="B231" s="218"/>
      <c r="C231" s="217"/>
      <c r="D231" s="217"/>
      <c r="E231" s="217"/>
      <c r="F231" s="217"/>
      <c r="G231" s="217"/>
      <c r="H231" s="217"/>
      <c r="I231" s="217"/>
      <c r="J231" s="203"/>
    </row>
    <row r="232" spans="1:10" ht="15.6" x14ac:dyDescent="0.3">
      <c r="A232" s="218"/>
      <c r="B232" s="218"/>
      <c r="C232" s="217"/>
      <c r="D232" s="217"/>
      <c r="E232" s="217"/>
      <c r="F232" s="217"/>
      <c r="G232" s="217"/>
      <c r="H232" s="217"/>
      <c r="I232" s="217"/>
      <c r="J232" s="203"/>
    </row>
    <row r="233" spans="1:10" ht="15.6" x14ac:dyDescent="0.3">
      <c r="A233" s="218"/>
      <c r="B233" s="218"/>
      <c r="C233" s="217"/>
      <c r="D233" s="217"/>
      <c r="E233" s="217"/>
      <c r="F233" s="217"/>
      <c r="G233" s="217"/>
      <c r="H233" s="217"/>
      <c r="I233" s="217"/>
      <c r="J233" s="203"/>
    </row>
    <row r="234" spans="1:10" ht="15.6" x14ac:dyDescent="0.3">
      <c r="A234" s="218"/>
      <c r="B234" s="218"/>
      <c r="C234" s="217"/>
      <c r="D234" s="217"/>
      <c r="E234" s="217"/>
      <c r="F234" s="217"/>
      <c r="G234" s="217"/>
      <c r="H234" s="217"/>
      <c r="I234" s="217"/>
      <c r="J234" s="203"/>
    </row>
    <row r="235" spans="1:10" ht="15.6" x14ac:dyDescent="0.3">
      <c r="A235" s="218"/>
      <c r="B235" s="218"/>
      <c r="C235" s="217"/>
      <c r="D235" s="217"/>
      <c r="E235" s="217"/>
      <c r="F235" s="217"/>
      <c r="G235" s="217"/>
      <c r="H235" s="217"/>
      <c r="I235" s="217"/>
      <c r="J235" s="203"/>
    </row>
    <row r="236" spans="1:10" ht="15.6" x14ac:dyDescent="0.3">
      <c r="A236" s="218"/>
      <c r="B236" s="218"/>
      <c r="C236" s="217"/>
      <c r="D236" s="217"/>
      <c r="E236" s="217"/>
      <c r="F236" s="217"/>
      <c r="G236" s="217"/>
      <c r="H236" s="217"/>
      <c r="I236" s="217"/>
      <c r="J236" s="203"/>
    </row>
    <row r="237" spans="1:10" ht="15.6" x14ac:dyDescent="0.3">
      <c r="A237" s="218"/>
      <c r="B237" s="218"/>
      <c r="C237" s="217"/>
      <c r="D237" s="217"/>
      <c r="E237" s="217"/>
      <c r="F237" s="217"/>
      <c r="G237" s="217"/>
      <c r="H237" s="217"/>
      <c r="I237" s="217"/>
      <c r="J237" s="203"/>
    </row>
    <row r="238" spans="1:10" ht="15.6" x14ac:dyDescent="0.3">
      <c r="A238" s="218"/>
      <c r="B238" s="218"/>
      <c r="C238" s="217"/>
      <c r="D238" s="217"/>
      <c r="E238" s="217"/>
      <c r="F238" s="217"/>
      <c r="G238" s="217"/>
      <c r="H238" s="217"/>
      <c r="I238" s="217"/>
      <c r="J238" s="203"/>
    </row>
    <row r="239" spans="1:10" ht="15.6" x14ac:dyDescent="0.3">
      <c r="A239" s="218"/>
      <c r="B239" s="218"/>
      <c r="C239" s="217"/>
      <c r="D239" s="217"/>
      <c r="E239" s="217"/>
      <c r="F239" s="217"/>
      <c r="G239" s="217"/>
      <c r="H239" s="217"/>
      <c r="I239" s="217"/>
      <c r="J239" s="203"/>
    </row>
    <row r="240" spans="1:10" ht="15.6" x14ac:dyDescent="0.3">
      <c r="A240" s="218"/>
      <c r="B240" s="218"/>
      <c r="C240" s="217"/>
      <c r="D240" s="217"/>
      <c r="E240" s="217"/>
      <c r="F240" s="217"/>
      <c r="G240" s="217"/>
      <c r="H240" s="217"/>
      <c r="I240" s="217"/>
      <c r="J240" s="203"/>
    </row>
    <row r="241" spans="1:10" ht="15.6" x14ac:dyDescent="0.3">
      <c r="A241" s="218"/>
      <c r="B241" s="218"/>
      <c r="C241" s="217"/>
      <c r="D241" s="217"/>
      <c r="E241" s="217"/>
      <c r="F241" s="217"/>
      <c r="G241" s="217"/>
      <c r="H241" s="217"/>
      <c r="I241" s="217"/>
      <c r="J241" s="203"/>
    </row>
    <row r="242" spans="1:10" ht="15.6" x14ac:dyDescent="0.3">
      <c r="A242" s="218"/>
      <c r="B242" s="218"/>
      <c r="C242" s="217"/>
      <c r="D242" s="217"/>
      <c r="E242" s="217"/>
      <c r="F242" s="217"/>
      <c r="G242" s="217"/>
      <c r="H242" s="217"/>
      <c r="I242" s="217"/>
      <c r="J242" s="203"/>
    </row>
    <row r="243" spans="1:10" ht="15.6" x14ac:dyDescent="0.3">
      <c r="A243" s="218"/>
      <c r="B243" s="218"/>
      <c r="C243" s="217"/>
      <c r="D243" s="217"/>
      <c r="E243" s="217"/>
      <c r="F243" s="217"/>
      <c r="G243" s="217"/>
      <c r="H243" s="217"/>
      <c r="I243" s="217"/>
      <c r="J243" s="203"/>
    </row>
    <row r="244" spans="1:10" ht="15.6" x14ac:dyDescent="0.3">
      <c r="A244" s="218"/>
      <c r="B244" s="218"/>
      <c r="C244" s="217"/>
      <c r="D244" s="217"/>
      <c r="E244" s="217"/>
      <c r="F244" s="217"/>
      <c r="G244" s="217"/>
      <c r="H244" s="217"/>
      <c r="I244" s="217"/>
      <c r="J244" s="203"/>
    </row>
    <row r="245" spans="1:10" ht="15.6" x14ac:dyDescent="0.3">
      <c r="A245" s="218"/>
      <c r="B245" s="218"/>
      <c r="C245" s="217"/>
      <c r="D245" s="217"/>
      <c r="E245" s="217"/>
      <c r="F245" s="217"/>
      <c r="G245" s="217"/>
      <c r="H245" s="217"/>
      <c r="I245" s="217"/>
      <c r="J245" s="203"/>
    </row>
    <row r="246" spans="1:10" ht="15.6" x14ac:dyDescent="0.3">
      <c r="A246" s="218"/>
      <c r="B246" s="218"/>
      <c r="C246" s="217"/>
      <c r="D246" s="217"/>
      <c r="E246" s="217"/>
      <c r="F246" s="217"/>
      <c r="G246" s="217"/>
      <c r="H246" s="217"/>
      <c r="I246" s="217"/>
      <c r="J246" s="203"/>
    </row>
    <row r="247" spans="1:10" ht="15.6" x14ac:dyDescent="0.3">
      <c r="A247" s="218"/>
      <c r="B247" s="218"/>
      <c r="C247" s="217"/>
      <c r="D247" s="217"/>
      <c r="E247" s="217"/>
      <c r="F247" s="217"/>
      <c r="G247" s="217"/>
      <c r="H247" s="217"/>
      <c r="I247" s="217"/>
      <c r="J247" s="203"/>
    </row>
    <row r="248" spans="1:10" ht="15.6" x14ac:dyDescent="0.3">
      <c r="A248" s="218"/>
      <c r="B248" s="218"/>
      <c r="C248" s="217"/>
      <c r="D248" s="217"/>
      <c r="E248" s="217"/>
      <c r="F248" s="217"/>
      <c r="G248" s="217"/>
      <c r="H248" s="217"/>
      <c r="I248" s="217"/>
      <c r="J248" s="203"/>
    </row>
    <row r="249" spans="1:10" ht="15.6" x14ac:dyDescent="0.3">
      <c r="A249" s="218"/>
      <c r="B249" s="218"/>
      <c r="C249" s="217"/>
      <c r="D249" s="217"/>
      <c r="E249" s="217"/>
      <c r="F249" s="217"/>
      <c r="G249" s="217"/>
      <c r="H249" s="217"/>
      <c r="I249" s="217"/>
      <c r="J249" s="203"/>
    </row>
    <row r="250" spans="1:10" ht="15.6" x14ac:dyDescent="0.3">
      <c r="A250" s="218"/>
      <c r="B250" s="218"/>
      <c r="C250" s="217"/>
      <c r="D250" s="217"/>
      <c r="E250" s="217"/>
      <c r="F250" s="217"/>
      <c r="G250" s="217"/>
      <c r="H250" s="217"/>
      <c r="I250" s="217"/>
      <c r="J250" s="203"/>
    </row>
    <row r="251" spans="1:10" ht="15.6" x14ac:dyDescent="0.3">
      <c r="A251" s="218"/>
      <c r="B251" s="218"/>
      <c r="C251" s="217"/>
      <c r="D251" s="217"/>
      <c r="E251" s="217"/>
      <c r="F251" s="217"/>
      <c r="G251" s="217"/>
      <c r="H251" s="217"/>
      <c r="I251" s="217"/>
      <c r="J251" s="203"/>
    </row>
    <row r="252" spans="1:10" ht="15.6" x14ac:dyDescent="0.3">
      <c r="A252" s="218"/>
      <c r="B252" s="218"/>
      <c r="C252" s="217"/>
      <c r="D252" s="217"/>
      <c r="E252" s="217"/>
      <c r="F252" s="217"/>
      <c r="G252" s="217"/>
      <c r="H252" s="217"/>
      <c r="I252" s="217"/>
      <c r="J252" s="203"/>
    </row>
    <row r="253" spans="1:10" ht="15.6" x14ac:dyDescent="0.3">
      <c r="A253" s="218"/>
      <c r="B253" s="218"/>
      <c r="C253" s="217"/>
      <c r="D253" s="217"/>
      <c r="E253" s="217"/>
      <c r="F253" s="217"/>
      <c r="G253" s="217"/>
      <c r="H253" s="217"/>
      <c r="I253" s="217"/>
      <c r="J253" s="203"/>
    </row>
    <row r="254" spans="1:10" ht="15.6" x14ac:dyDescent="0.3">
      <c r="A254" s="218"/>
      <c r="B254" s="218"/>
      <c r="C254" s="217"/>
      <c r="D254" s="217"/>
      <c r="E254" s="217"/>
      <c r="F254" s="217"/>
      <c r="G254" s="217"/>
      <c r="H254" s="217"/>
      <c r="I254" s="217"/>
      <c r="J254" s="203"/>
    </row>
    <row r="255" spans="1:10" ht="15.6" x14ac:dyDescent="0.3">
      <c r="A255" s="218"/>
      <c r="B255" s="218"/>
      <c r="C255" s="217"/>
      <c r="D255" s="217"/>
      <c r="E255" s="217"/>
      <c r="F255" s="217"/>
      <c r="G255" s="217"/>
      <c r="H255" s="217"/>
      <c r="I255" s="217"/>
      <c r="J255" s="203"/>
    </row>
    <row r="256" spans="1:10" ht="15.6" x14ac:dyDescent="0.3">
      <c r="A256" s="218"/>
      <c r="B256" s="218"/>
      <c r="C256" s="217"/>
      <c r="D256" s="217"/>
      <c r="E256" s="217"/>
      <c r="F256" s="217"/>
      <c r="G256" s="217"/>
      <c r="H256" s="217"/>
      <c r="I256" s="217"/>
      <c r="J256" s="203"/>
    </row>
    <row r="257" spans="1:10" ht="15.6" x14ac:dyDescent="0.3">
      <c r="A257" s="218"/>
      <c r="B257" s="218"/>
      <c r="C257" s="217"/>
      <c r="D257" s="217"/>
      <c r="E257" s="217"/>
      <c r="F257" s="217"/>
      <c r="G257" s="217"/>
      <c r="H257" s="217"/>
      <c r="I257" s="217"/>
      <c r="J257" s="203"/>
    </row>
    <row r="258" spans="1:10" ht="15.6" x14ac:dyDescent="0.3">
      <c r="A258" s="218"/>
      <c r="B258" s="218"/>
      <c r="C258" s="217"/>
      <c r="D258" s="217"/>
      <c r="E258" s="217"/>
      <c r="F258" s="217"/>
      <c r="G258" s="217"/>
      <c r="H258" s="217"/>
      <c r="I258" s="217"/>
      <c r="J258" s="203"/>
    </row>
    <row r="259" spans="1:10" ht="15.6" x14ac:dyDescent="0.3">
      <c r="A259" s="218"/>
      <c r="B259" s="218"/>
      <c r="C259" s="217"/>
      <c r="D259" s="217"/>
      <c r="E259" s="217"/>
      <c r="F259" s="217"/>
      <c r="G259" s="217"/>
      <c r="H259" s="217"/>
      <c r="I259" s="217"/>
      <c r="J259" s="203"/>
    </row>
    <row r="260" spans="1:10" ht="15.6" x14ac:dyDescent="0.3">
      <c r="A260" s="218"/>
      <c r="B260" s="218"/>
      <c r="C260" s="217"/>
      <c r="D260" s="217"/>
      <c r="E260" s="217"/>
      <c r="F260" s="217"/>
      <c r="G260" s="217"/>
      <c r="H260" s="217"/>
      <c r="I260" s="217"/>
      <c r="J260" s="203"/>
    </row>
    <row r="261" spans="1:10" ht="15.6" x14ac:dyDescent="0.3">
      <c r="A261" s="218"/>
      <c r="B261" s="218"/>
      <c r="C261" s="217"/>
      <c r="D261" s="217"/>
      <c r="E261" s="217"/>
      <c r="F261" s="217"/>
      <c r="G261" s="217"/>
      <c r="H261" s="217"/>
      <c r="I261" s="217"/>
      <c r="J261" s="203"/>
    </row>
    <row r="262" spans="1:10" ht="15.6" x14ac:dyDescent="0.3">
      <c r="A262" s="218"/>
      <c r="B262" s="218"/>
      <c r="C262" s="217"/>
      <c r="D262" s="217"/>
      <c r="E262" s="217"/>
      <c r="F262" s="217"/>
      <c r="G262" s="217"/>
      <c r="H262" s="217"/>
      <c r="I262" s="217"/>
      <c r="J262" s="203"/>
    </row>
    <row r="263" spans="1:10" ht="15.6" x14ac:dyDescent="0.3">
      <c r="A263" s="218"/>
      <c r="B263" s="218"/>
      <c r="C263" s="217"/>
      <c r="D263" s="217"/>
      <c r="E263" s="217"/>
      <c r="F263" s="217"/>
      <c r="G263" s="217"/>
      <c r="H263" s="217"/>
      <c r="I263" s="217"/>
      <c r="J263" s="203"/>
    </row>
    <row r="264" spans="1:10" ht="15.6" x14ac:dyDescent="0.3">
      <c r="A264" s="218"/>
      <c r="B264" s="218"/>
      <c r="C264" s="217"/>
      <c r="D264" s="217"/>
      <c r="E264" s="217"/>
      <c r="F264" s="217"/>
      <c r="G264" s="217"/>
      <c r="H264" s="217"/>
      <c r="I264" s="217"/>
      <c r="J264" s="203"/>
    </row>
    <row r="265" spans="1:10" ht="15.6" x14ac:dyDescent="0.3">
      <c r="A265" s="218"/>
      <c r="B265" s="218"/>
      <c r="C265" s="217"/>
      <c r="D265" s="217"/>
      <c r="E265" s="217"/>
      <c r="F265" s="217"/>
      <c r="G265" s="217"/>
      <c r="H265" s="217"/>
      <c r="I265" s="217"/>
      <c r="J265" s="203"/>
    </row>
    <row r="266" spans="1:10" ht="15.6" x14ac:dyDescent="0.3">
      <c r="A266" s="218"/>
      <c r="B266" s="218"/>
      <c r="C266" s="217"/>
      <c r="D266" s="217"/>
      <c r="E266" s="217"/>
      <c r="F266" s="217"/>
      <c r="G266" s="217"/>
      <c r="H266" s="217"/>
      <c r="I266" s="217"/>
      <c r="J266" s="203"/>
    </row>
    <row r="267" spans="1:10" ht="15.6" x14ac:dyDescent="0.3">
      <c r="A267" s="218"/>
      <c r="B267" s="218"/>
      <c r="C267" s="217"/>
      <c r="D267" s="217"/>
      <c r="E267" s="217"/>
      <c r="F267" s="217"/>
      <c r="G267" s="217"/>
      <c r="H267" s="217"/>
      <c r="I267" s="217"/>
      <c r="J267" s="203"/>
    </row>
    <row r="268" spans="1:10" ht="15.6" x14ac:dyDescent="0.3">
      <c r="A268" s="218"/>
      <c r="B268" s="218"/>
      <c r="C268" s="217"/>
      <c r="D268" s="217"/>
      <c r="E268" s="217"/>
      <c r="F268" s="217"/>
      <c r="G268" s="217"/>
      <c r="H268" s="217"/>
      <c r="I268" s="217"/>
      <c r="J268" s="203"/>
    </row>
    <row r="269" spans="1:10" ht="15.6" x14ac:dyDescent="0.3">
      <c r="A269" s="218"/>
      <c r="B269" s="218"/>
      <c r="C269" s="217"/>
      <c r="D269" s="217"/>
      <c r="E269" s="217"/>
      <c r="F269" s="217"/>
      <c r="G269" s="217"/>
      <c r="H269" s="217"/>
      <c r="I269" s="217"/>
      <c r="J269" s="203"/>
    </row>
    <row r="270" spans="1:10" ht="15.6" x14ac:dyDescent="0.3">
      <c r="A270" s="218"/>
      <c r="B270" s="218"/>
      <c r="C270" s="217"/>
      <c r="D270" s="217"/>
      <c r="E270" s="217"/>
      <c r="F270" s="217"/>
      <c r="G270" s="217"/>
      <c r="H270" s="217"/>
      <c r="I270" s="217"/>
      <c r="J270" s="203"/>
    </row>
    <row r="271" spans="1:10" ht="15.6" x14ac:dyDescent="0.3">
      <c r="A271" s="218"/>
      <c r="B271" s="218"/>
      <c r="C271" s="217"/>
      <c r="D271" s="217"/>
      <c r="E271" s="217"/>
      <c r="F271" s="217"/>
      <c r="G271" s="217"/>
      <c r="H271" s="217"/>
      <c r="I271" s="217"/>
      <c r="J271" s="203"/>
    </row>
    <row r="272" spans="1:10" ht="15.6" x14ac:dyDescent="0.3">
      <c r="A272" s="218"/>
      <c r="B272" s="218"/>
      <c r="C272" s="217"/>
      <c r="D272" s="217"/>
      <c r="E272" s="217"/>
      <c r="F272" s="217"/>
      <c r="G272" s="217"/>
      <c r="H272" s="217"/>
      <c r="I272" s="217"/>
      <c r="J272" s="203"/>
    </row>
    <row r="273" spans="1:10" ht="15.6" x14ac:dyDescent="0.3">
      <c r="A273" s="218"/>
      <c r="B273" s="218"/>
      <c r="C273" s="217"/>
      <c r="D273" s="217"/>
      <c r="E273" s="217"/>
      <c r="F273" s="217"/>
      <c r="G273" s="217"/>
      <c r="H273" s="217"/>
      <c r="I273" s="217"/>
      <c r="J273" s="203"/>
    </row>
    <row r="274" spans="1:10" ht="15.6" x14ac:dyDescent="0.3">
      <c r="A274" s="218"/>
      <c r="B274" s="218"/>
      <c r="C274" s="217"/>
      <c r="D274" s="217"/>
      <c r="E274" s="217"/>
      <c r="F274" s="217"/>
      <c r="G274" s="217"/>
      <c r="H274" s="217"/>
      <c r="I274" s="217"/>
      <c r="J274" s="203"/>
    </row>
    <row r="275" spans="1:10" ht="15.6" x14ac:dyDescent="0.3">
      <c r="A275" s="218"/>
      <c r="B275" s="218"/>
      <c r="C275" s="217"/>
      <c r="D275" s="217"/>
      <c r="E275" s="217"/>
      <c r="F275" s="217"/>
      <c r="G275" s="217"/>
      <c r="H275" s="217"/>
      <c r="I275" s="217"/>
      <c r="J275" s="203"/>
    </row>
    <row r="276" spans="1:10" ht="15.6" x14ac:dyDescent="0.3">
      <c r="A276" s="218"/>
      <c r="B276" s="218"/>
      <c r="C276" s="217"/>
      <c r="D276" s="217"/>
      <c r="E276" s="217"/>
      <c r="F276" s="217"/>
      <c r="G276" s="217"/>
      <c r="H276" s="217"/>
      <c r="I276" s="217"/>
      <c r="J276" s="203"/>
    </row>
    <row r="277" spans="1:10" ht="15.6" x14ac:dyDescent="0.3">
      <c r="A277" s="218"/>
      <c r="B277" s="218"/>
      <c r="C277" s="217"/>
      <c r="D277" s="217"/>
      <c r="E277" s="217"/>
      <c r="F277" s="217"/>
      <c r="G277" s="217"/>
      <c r="H277" s="217"/>
      <c r="I277" s="217"/>
      <c r="J277" s="203"/>
    </row>
    <row r="278" spans="1:10" ht="15.6" x14ac:dyDescent="0.3">
      <c r="A278" s="218"/>
      <c r="B278" s="218"/>
      <c r="C278" s="217"/>
      <c r="D278" s="217"/>
      <c r="E278" s="217"/>
      <c r="F278" s="217"/>
      <c r="G278" s="217"/>
      <c r="H278" s="217"/>
      <c r="I278" s="217"/>
      <c r="J278" s="203"/>
    </row>
    <row r="279" spans="1:10" ht="15.6" x14ac:dyDescent="0.3">
      <c r="A279" s="218"/>
      <c r="B279" s="218"/>
      <c r="C279" s="217"/>
      <c r="D279" s="217"/>
      <c r="E279" s="217"/>
      <c r="F279" s="217"/>
      <c r="G279" s="217"/>
      <c r="H279" s="217"/>
      <c r="I279" s="217"/>
      <c r="J279" s="203"/>
    </row>
    <row r="280" spans="1:10" ht="15.6" x14ac:dyDescent="0.3">
      <c r="A280" s="218"/>
      <c r="B280" s="218"/>
      <c r="C280" s="217"/>
      <c r="D280" s="217"/>
      <c r="E280" s="217"/>
      <c r="F280" s="217"/>
      <c r="G280" s="217"/>
      <c r="H280" s="217"/>
      <c r="I280" s="217"/>
      <c r="J280" s="203"/>
    </row>
    <row r="281" spans="1:10" ht="15.6" x14ac:dyDescent="0.3">
      <c r="A281" s="218"/>
      <c r="B281" s="218"/>
      <c r="C281" s="217"/>
      <c r="D281" s="217"/>
      <c r="E281" s="217"/>
      <c r="F281" s="217"/>
      <c r="G281" s="217"/>
      <c r="H281" s="217"/>
      <c r="I281" s="217"/>
      <c r="J281" s="203"/>
    </row>
    <row r="282" spans="1:10" ht="15.6" x14ac:dyDescent="0.3">
      <c r="A282" s="218"/>
      <c r="B282" s="218"/>
      <c r="C282" s="217"/>
      <c r="D282" s="217"/>
      <c r="E282" s="217"/>
      <c r="F282" s="217"/>
      <c r="G282" s="217"/>
      <c r="H282" s="217"/>
      <c r="I282" s="217"/>
      <c r="J282" s="203"/>
    </row>
    <row r="283" spans="1:10" ht="15.6" x14ac:dyDescent="0.3">
      <c r="A283" s="218"/>
      <c r="B283" s="218"/>
      <c r="C283" s="217"/>
      <c r="D283" s="217"/>
      <c r="E283" s="217"/>
      <c r="F283" s="217"/>
      <c r="G283" s="217"/>
      <c r="H283" s="217"/>
      <c r="I283" s="217"/>
      <c r="J283" s="203"/>
    </row>
    <row r="284" spans="1:10" ht="15.6" x14ac:dyDescent="0.3">
      <c r="A284" s="218"/>
      <c r="B284" s="218"/>
      <c r="C284" s="217"/>
      <c r="D284" s="217"/>
      <c r="E284" s="217"/>
      <c r="F284" s="217"/>
      <c r="G284" s="217"/>
      <c r="H284" s="217"/>
      <c r="I284" s="217"/>
      <c r="J284" s="203"/>
    </row>
    <row r="285" spans="1:10" ht="15.6" x14ac:dyDescent="0.3">
      <c r="A285" s="218"/>
      <c r="B285" s="218"/>
      <c r="C285" s="217"/>
      <c r="D285" s="217"/>
      <c r="E285" s="217"/>
      <c r="F285" s="217"/>
      <c r="G285" s="217"/>
      <c r="H285" s="217"/>
      <c r="I285" s="217"/>
      <c r="J285" s="203"/>
    </row>
    <row r="286" spans="1:10" ht="15.6" x14ac:dyDescent="0.3">
      <c r="A286" s="218"/>
      <c r="B286" s="218"/>
      <c r="C286" s="217"/>
      <c r="D286" s="217"/>
      <c r="E286" s="217"/>
      <c r="F286" s="217"/>
      <c r="G286" s="217"/>
      <c r="H286" s="217"/>
      <c r="I286" s="217"/>
      <c r="J286" s="203"/>
    </row>
    <row r="287" spans="1:10" ht="15.6" x14ac:dyDescent="0.3">
      <c r="A287" s="218"/>
      <c r="B287" s="218"/>
      <c r="C287" s="217"/>
      <c r="D287" s="217"/>
      <c r="E287" s="217"/>
      <c r="F287" s="217"/>
      <c r="G287" s="217"/>
      <c r="H287" s="217"/>
      <c r="I287" s="217"/>
      <c r="J287" s="203"/>
    </row>
    <row r="288" spans="1:10" ht="15.6" x14ac:dyDescent="0.3">
      <c r="A288" s="218"/>
      <c r="B288" s="218"/>
      <c r="C288" s="217"/>
      <c r="D288" s="217"/>
      <c r="E288" s="217"/>
      <c r="F288" s="217"/>
      <c r="G288" s="217"/>
      <c r="H288" s="217"/>
      <c r="I288" s="217"/>
      <c r="J288" s="203"/>
    </row>
    <row r="289" spans="1:10" ht="15.6" x14ac:dyDescent="0.3">
      <c r="A289" s="218"/>
      <c r="B289" s="218"/>
      <c r="C289" s="217"/>
      <c r="D289" s="217"/>
      <c r="E289" s="217"/>
      <c r="F289" s="217"/>
      <c r="G289" s="217"/>
      <c r="H289" s="217"/>
      <c r="I289" s="217"/>
      <c r="J289" s="203"/>
    </row>
    <row r="290" spans="1:10" ht="15.6" x14ac:dyDescent="0.3">
      <c r="A290" s="218"/>
      <c r="B290" s="218"/>
      <c r="C290" s="217"/>
      <c r="D290" s="217"/>
      <c r="E290" s="217"/>
      <c r="F290" s="217"/>
      <c r="G290" s="217"/>
      <c r="H290" s="217"/>
      <c r="I290" s="217"/>
      <c r="J290" s="203"/>
    </row>
    <row r="291" spans="1:10" ht="15.6" x14ac:dyDescent="0.3">
      <c r="A291" s="218"/>
      <c r="B291" s="218"/>
      <c r="C291" s="217"/>
      <c r="D291" s="217"/>
      <c r="E291" s="217"/>
      <c r="F291" s="217"/>
      <c r="G291" s="217"/>
      <c r="H291" s="217"/>
      <c r="I291" s="217"/>
      <c r="J291" s="203"/>
    </row>
    <row r="292" spans="1:10" ht="15.6" x14ac:dyDescent="0.3">
      <c r="A292" s="218"/>
      <c r="B292" s="218"/>
      <c r="C292" s="217"/>
      <c r="D292" s="217"/>
      <c r="E292" s="217"/>
      <c r="F292" s="217"/>
      <c r="G292" s="217"/>
      <c r="H292" s="217"/>
      <c r="I292" s="217"/>
      <c r="J292" s="203"/>
    </row>
    <row r="293" spans="1:10" ht="15.6" x14ac:dyDescent="0.3">
      <c r="A293" s="218"/>
      <c r="B293" s="218"/>
      <c r="C293" s="217"/>
      <c r="D293" s="217"/>
      <c r="E293" s="217"/>
      <c r="F293" s="217"/>
      <c r="G293" s="217"/>
      <c r="H293" s="217"/>
      <c r="I293" s="217"/>
      <c r="J293" s="203"/>
    </row>
    <row r="294" spans="1:10" ht="15.6" x14ac:dyDescent="0.3">
      <c r="A294" s="218"/>
      <c r="B294" s="218"/>
      <c r="C294" s="217"/>
      <c r="D294" s="217"/>
      <c r="E294" s="217"/>
      <c r="F294" s="217"/>
      <c r="G294" s="217"/>
      <c r="H294" s="217"/>
      <c r="I294" s="217"/>
      <c r="J294" s="203"/>
    </row>
    <row r="295" spans="1:10" ht="15.6" x14ac:dyDescent="0.3">
      <c r="A295" s="218"/>
      <c r="B295" s="218"/>
      <c r="C295" s="217"/>
      <c r="D295" s="217"/>
      <c r="E295" s="217"/>
      <c r="F295" s="217"/>
      <c r="G295" s="217"/>
      <c r="H295" s="217"/>
      <c r="I295" s="217"/>
      <c r="J295" s="203"/>
    </row>
    <row r="296" spans="1:10" ht="15.6" x14ac:dyDescent="0.3">
      <c r="A296" s="218"/>
      <c r="B296" s="218"/>
      <c r="C296" s="217"/>
      <c r="D296" s="217"/>
      <c r="E296" s="217"/>
      <c r="F296" s="217"/>
      <c r="G296" s="217"/>
      <c r="H296" s="217"/>
      <c r="I296" s="217"/>
      <c r="J296" s="203"/>
    </row>
    <row r="297" spans="1:10" ht="15.6" x14ac:dyDescent="0.3">
      <c r="A297" s="218"/>
      <c r="B297" s="218"/>
      <c r="C297" s="217"/>
      <c r="D297" s="217"/>
      <c r="E297" s="217"/>
      <c r="F297" s="217"/>
      <c r="G297" s="217"/>
      <c r="H297" s="217"/>
      <c r="I297" s="217"/>
      <c r="J297" s="203"/>
    </row>
    <row r="298" spans="1:10" ht="15.6" x14ac:dyDescent="0.3">
      <c r="A298" s="218"/>
      <c r="B298" s="218"/>
      <c r="C298" s="217"/>
      <c r="D298" s="217"/>
      <c r="E298" s="217"/>
      <c r="F298" s="217"/>
      <c r="G298" s="217"/>
      <c r="H298" s="217"/>
      <c r="I298" s="217"/>
      <c r="J298" s="203"/>
    </row>
    <row r="299" spans="1:10" ht="15.6" x14ac:dyDescent="0.3">
      <c r="A299" s="218"/>
      <c r="B299" s="218"/>
      <c r="C299" s="217"/>
      <c r="D299" s="217"/>
      <c r="E299" s="217"/>
      <c r="F299" s="217"/>
      <c r="G299" s="217"/>
      <c r="H299" s="217"/>
      <c r="I299" s="217"/>
      <c r="J299" s="203"/>
    </row>
    <row r="300" spans="1:10" ht="15.6" x14ac:dyDescent="0.3">
      <c r="A300" s="218"/>
      <c r="B300" s="218"/>
      <c r="C300" s="217"/>
      <c r="D300" s="217"/>
      <c r="E300" s="217"/>
      <c r="F300" s="217"/>
      <c r="G300" s="217"/>
      <c r="H300" s="217"/>
      <c r="I300" s="217"/>
      <c r="J300" s="203"/>
    </row>
    <row r="301" spans="1:10" ht="15.6" x14ac:dyDescent="0.3">
      <c r="A301" s="218"/>
      <c r="B301" s="218"/>
      <c r="C301" s="217"/>
      <c r="D301" s="217"/>
      <c r="E301" s="217"/>
      <c r="F301" s="217"/>
      <c r="G301" s="217"/>
      <c r="H301" s="217"/>
      <c r="I301" s="217"/>
      <c r="J301" s="203"/>
    </row>
    <row r="302" spans="1:10" ht="15.6" x14ac:dyDescent="0.3">
      <c r="A302" s="218"/>
      <c r="B302" s="218"/>
      <c r="C302" s="217"/>
      <c r="D302" s="217"/>
      <c r="E302" s="217"/>
      <c r="F302" s="217"/>
      <c r="G302" s="217"/>
      <c r="H302" s="217"/>
      <c r="I302" s="217"/>
      <c r="J302" s="203"/>
    </row>
    <row r="303" spans="1:10" ht="15.6" x14ac:dyDescent="0.3">
      <c r="A303" s="218"/>
      <c r="B303" s="218"/>
      <c r="C303" s="217"/>
      <c r="D303" s="217"/>
      <c r="E303" s="217"/>
      <c r="F303" s="217"/>
      <c r="G303" s="217"/>
      <c r="H303" s="217"/>
      <c r="I303" s="217"/>
      <c r="J303" s="203"/>
    </row>
    <row r="304" spans="1:10" ht="15.6" x14ac:dyDescent="0.3">
      <c r="A304" s="218"/>
      <c r="B304" s="218"/>
      <c r="C304" s="217"/>
      <c r="D304" s="217"/>
      <c r="E304" s="217"/>
      <c r="F304" s="217"/>
      <c r="G304" s="217"/>
      <c r="H304" s="217"/>
      <c r="I304" s="217"/>
      <c r="J304" s="203"/>
    </row>
    <row r="305" spans="1:10" ht="15.6" x14ac:dyDescent="0.3">
      <c r="A305" s="218"/>
      <c r="B305" s="218"/>
      <c r="C305" s="217"/>
      <c r="D305" s="217"/>
      <c r="E305" s="217"/>
      <c r="F305" s="217"/>
      <c r="G305" s="217"/>
      <c r="H305" s="217"/>
      <c r="I305" s="217"/>
      <c r="J305" s="203"/>
    </row>
    <row r="306" spans="1:10" ht="15.6" x14ac:dyDescent="0.3">
      <c r="A306" s="218"/>
      <c r="B306" s="218"/>
      <c r="C306" s="217"/>
      <c r="D306" s="217"/>
      <c r="E306" s="217"/>
      <c r="F306" s="217"/>
      <c r="G306" s="217"/>
      <c r="H306" s="217"/>
      <c r="I306" s="217"/>
      <c r="J306" s="203"/>
    </row>
    <row r="307" spans="1:10" ht="15.6" x14ac:dyDescent="0.3">
      <c r="A307" s="218"/>
      <c r="B307" s="218"/>
      <c r="C307" s="217"/>
      <c r="D307" s="217"/>
      <c r="E307" s="217"/>
      <c r="F307" s="217"/>
      <c r="G307" s="217"/>
      <c r="H307" s="217"/>
      <c r="I307" s="217"/>
      <c r="J307" s="203"/>
    </row>
    <row r="308" spans="1:10" ht="15.6" x14ac:dyDescent="0.3">
      <c r="A308" s="218"/>
      <c r="B308" s="218"/>
      <c r="C308" s="217"/>
      <c r="D308" s="217"/>
      <c r="E308" s="217"/>
      <c r="F308" s="217"/>
      <c r="G308" s="217"/>
      <c r="H308" s="217"/>
      <c r="I308" s="217"/>
      <c r="J308" s="203"/>
    </row>
    <row r="309" spans="1:10" ht="15.6" x14ac:dyDescent="0.3">
      <c r="A309" s="218"/>
      <c r="B309" s="218"/>
      <c r="C309" s="217"/>
      <c r="D309" s="217"/>
      <c r="E309" s="217"/>
      <c r="F309" s="217"/>
      <c r="G309" s="217"/>
      <c r="H309" s="217"/>
      <c r="I309" s="217"/>
      <c r="J309" s="203"/>
    </row>
    <row r="310" spans="1:10" ht="15.6" x14ac:dyDescent="0.3">
      <c r="A310" s="218"/>
      <c r="B310" s="218"/>
      <c r="C310" s="217"/>
      <c r="D310" s="217"/>
      <c r="E310" s="217"/>
      <c r="F310" s="217"/>
      <c r="G310" s="217"/>
      <c r="H310" s="217"/>
      <c r="I310" s="217"/>
      <c r="J310" s="203"/>
    </row>
    <row r="311" spans="1:10" ht="15.6" x14ac:dyDescent="0.3">
      <c r="A311" s="218"/>
      <c r="B311" s="218"/>
      <c r="C311" s="217"/>
      <c r="D311" s="217"/>
      <c r="E311" s="217"/>
      <c r="F311" s="217"/>
      <c r="G311" s="217"/>
      <c r="H311" s="217"/>
      <c r="I311" s="217"/>
      <c r="J311" s="203"/>
    </row>
    <row r="312" spans="1:10" ht="15.6" x14ac:dyDescent="0.3">
      <c r="A312" s="218"/>
      <c r="B312" s="218"/>
      <c r="C312" s="217"/>
      <c r="D312" s="217"/>
      <c r="E312" s="217"/>
      <c r="F312" s="217"/>
      <c r="G312" s="217"/>
      <c r="H312" s="217"/>
      <c r="I312" s="217"/>
      <c r="J312" s="203"/>
    </row>
    <row r="313" spans="1:10" ht="15.6" x14ac:dyDescent="0.3">
      <c r="A313" s="218"/>
      <c r="B313" s="218"/>
      <c r="C313" s="217"/>
      <c r="D313" s="217"/>
      <c r="E313" s="217"/>
      <c r="F313" s="217"/>
      <c r="G313" s="217"/>
      <c r="H313" s="217"/>
      <c r="I313" s="217"/>
      <c r="J313" s="203"/>
    </row>
    <row r="314" spans="1:10" ht="15.6" x14ac:dyDescent="0.3">
      <c r="A314" s="218"/>
      <c r="B314" s="218"/>
      <c r="C314" s="217"/>
      <c r="D314" s="217"/>
      <c r="E314" s="217"/>
      <c r="F314" s="217"/>
      <c r="G314" s="217"/>
      <c r="H314" s="217"/>
      <c r="I314" s="217"/>
      <c r="J314" s="203"/>
    </row>
    <row r="315" spans="1:10" ht="15.6" x14ac:dyDescent="0.3">
      <c r="A315" s="218"/>
      <c r="B315" s="218"/>
      <c r="C315" s="217"/>
      <c r="D315" s="217"/>
      <c r="E315" s="217"/>
      <c r="F315" s="217"/>
      <c r="G315" s="217"/>
      <c r="H315" s="217"/>
      <c r="I315" s="217"/>
      <c r="J315" s="203"/>
    </row>
    <row r="316" spans="1:10" ht="15.6" x14ac:dyDescent="0.3">
      <c r="A316" s="218"/>
      <c r="B316" s="218"/>
      <c r="C316" s="217"/>
      <c r="D316" s="217"/>
      <c r="E316" s="217"/>
      <c r="F316" s="217"/>
      <c r="G316" s="217"/>
      <c r="H316" s="217"/>
      <c r="I316" s="217"/>
      <c r="J316" s="203"/>
    </row>
    <row r="317" spans="1:10" ht="15.6" x14ac:dyDescent="0.3">
      <c r="A317" s="218"/>
      <c r="B317" s="218"/>
      <c r="C317" s="217"/>
      <c r="D317" s="217"/>
      <c r="E317" s="217"/>
      <c r="F317" s="217"/>
      <c r="G317" s="217"/>
      <c r="H317" s="217"/>
      <c r="I317" s="217"/>
      <c r="J317" s="203"/>
    </row>
    <row r="318" spans="1:10" ht="15.6" x14ac:dyDescent="0.3">
      <c r="A318" s="218"/>
      <c r="B318" s="218"/>
      <c r="C318" s="217"/>
      <c r="D318" s="217"/>
      <c r="E318" s="217"/>
      <c r="F318" s="217"/>
      <c r="G318" s="217"/>
      <c r="H318" s="217"/>
      <c r="I318" s="217"/>
      <c r="J318" s="203"/>
    </row>
    <row r="319" spans="1:10" ht="15.6" x14ac:dyDescent="0.3">
      <c r="A319" s="218"/>
      <c r="B319" s="218"/>
      <c r="C319" s="217"/>
      <c r="D319" s="217"/>
      <c r="E319" s="217"/>
      <c r="F319" s="217"/>
      <c r="G319" s="217"/>
      <c r="H319" s="217"/>
      <c r="I319" s="217"/>
      <c r="J319" s="203"/>
    </row>
    <row r="320" spans="1:10" ht="15.6" x14ac:dyDescent="0.3">
      <c r="A320" s="218"/>
      <c r="B320" s="218"/>
      <c r="C320" s="217"/>
      <c r="D320" s="217"/>
      <c r="E320" s="217"/>
      <c r="F320" s="217"/>
      <c r="G320" s="217"/>
      <c r="H320" s="217"/>
      <c r="I320" s="217"/>
      <c r="J320" s="203"/>
    </row>
    <row r="321" spans="1:10" ht="15.6" x14ac:dyDescent="0.3">
      <c r="A321" s="218"/>
      <c r="B321" s="218"/>
      <c r="C321" s="217"/>
      <c r="D321" s="217"/>
      <c r="E321" s="217"/>
      <c r="F321" s="217"/>
      <c r="G321" s="217"/>
      <c r="H321" s="217"/>
      <c r="I321" s="217"/>
      <c r="J321" s="203"/>
    </row>
    <row r="322" spans="1:10" ht="15.6" x14ac:dyDescent="0.3">
      <c r="A322" s="218"/>
      <c r="B322" s="218"/>
      <c r="C322" s="217"/>
      <c r="D322" s="217"/>
      <c r="E322" s="217"/>
      <c r="F322" s="217"/>
      <c r="G322" s="217"/>
      <c r="H322" s="217"/>
      <c r="I322" s="217"/>
      <c r="J322" s="203"/>
    </row>
    <row r="323" spans="1:10" ht="15.6" x14ac:dyDescent="0.3">
      <c r="A323" s="218"/>
      <c r="B323" s="218"/>
      <c r="C323" s="217"/>
      <c r="D323" s="217"/>
      <c r="E323" s="217"/>
      <c r="F323" s="217"/>
      <c r="G323" s="217"/>
      <c r="H323" s="217"/>
      <c r="I323" s="217"/>
      <c r="J323" s="203"/>
    </row>
    <row r="324" spans="1:10" ht="15.6" x14ac:dyDescent="0.3">
      <c r="A324" s="218"/>
      <c r="B324" s="218"/>
      <c r="C324" s="217"/>
      <c r="D324" s="217"/>
      <c r="E324" s="217"/>
      <c r="F324" s="217"/>
      <c r="G324" s="217"/>
      <c r="H324" s="217"/>
      <c r="I324" s="217"/>
      <c r="J324" s="203"/>
    </row>
    <row r="325" spans="1:10" ht="15.6" x14ac:dyDescent="0.3">
      <c r="A325" s="218"/>
      <c r="B325" s="218"/>
      <c r="C325" s="217"/>
      <c r="D325" s="217"/>
      <c r="E325" s="217"/>
      <c r="F325" s="217"/>
      <c r="G325" s="217"/>
      <c r="H325" s="217"/>
      <c r="I325" s="217"/>
      <c r="J325" s="203"/>
    </row>
    <row r="326" spans="1:10" ht="15.6" x14ac:dyDescent="0.3">
      <c r="A326" s="218"/>
      <c r="B326" s="218"/>
      <c r="C326" s="217"/>
      <c r="D326" s="217"/>
      <c r="E326" s="217"/>
      <c r="F326" s="217"/>
      <c r="G326" s="217"/>
      <c r="H326" s="217"/>
      <c r="I326" s="217"/>
      <c r="J326" s="203"/>
    </row>
    <row r="327" spans="1:10" ht="15.6" x14ac:dyDescent="0.3">
      <c r="A327" s="218"/>
      <c r="B327" s="218"/>
      <c r="C327" s="217"/>
      <c r="D327" s="217"/>
      <c r="E327" s="217"/>
      <c r="F327" s="217"/>
      <c r="G327" s="217"/>
      <c r="H327" s="217"/>
      <c r="I327" s="217"/>
      <c r="J327" s="203"/>
    </row>
    <row r="328" spans="1:10" ht="15.6" x14ac:dyDescent="0.3">
      <c r="A328" s="218"/>
      <c r="B328" s="218"/>
      <c r="C328" s="217"/>
      <c r="D328" s="217"/>
      <c r="E328" s="217"/>
      <c r="F328" s="217"/>
      <c r="G328" s="217"/>
      <c r="H328" s="217"/>
      <c r="I328" s="217"/>
      <c r="J328" s="203"/>
    </row>
    <row r="329" spans="1:10" ht="15.6" x14ac:dyDescent="0.3">
      <c r="A329" s="218"/>
      <c r="B329" s="218"/>
      <c r="C329" s="217"/>
      <c r="D329" s="217"/>
      <c r="E329" s="217"/>
      <c r="F329" s="217"/>
      <c r="G329" s="217"/>
      <c r="H329" s="217"/>
      <c r="I329" s="217"/>
      <c r="J329" s="203"/>
    </row>
    <row r="330" spans="1:10" ht="15.6" x14ac:dyDescent="0.3">
      <c r="A330" s="218"/>
      <c r="B330" s="218"/>
      <c r="C330" s="217"/>
      <c r="D330" s="217"/>
      <c r="E330" s="217"/>
      <c r="F330" s="217"/>
      <c r="G330" s="217"/>
      <c r="H330" s="217"/>
      <c r="I330" s="217"/>
      <c r="J330" s="203"/>
    </row>
    <row r="331" spans="1:10" ht="15.6" x14ac:dyDescent="0.3">
      <c r="A331" s="218"/>
      <c r="B331" s="218"/>
      <c r="C331" s="217"/>
      <c r="D331" s="217"/>
      <c r="E331" s="217"/>
      <c r="F331" s="217"/>
      <c r="G331" s="217"/>
      <c r="H331" s="217"/>
      <c r="I331" s="217"/>
      <c r="J331" s="203"/>
    </row>
    <row r="332" spans="1:10" ht="15.6" x14ac:dyDescent="0.3">
      <c r="A332" s="218"/>
      <c r="B332" s="218"/>
      <c r="C332" s="217"/>
      <c r="D332" s="217"/>
      <c r="E332" s="217"/>
      <c r="F332" s="217"/>
      <c r="G332" s="217"/>
      <c r="H332" s="217"/>
      <c r="I332" s="217"/>
      <c r="J332" s="203"/>
    </row>
    <row r="333" spans="1:10" ht="15.6" x14ac:dyDescent="0.3">
      <c r="A333" s="218"/>
      <c r="B333" s="218"/>
      <c r="C333" s="217"/>
      <c r="D333" s="217"/>
      <c r="E333" s="217"/>
      <c r="F333" s="217"/>
      <c r="G333" s="217"/>
      <c r="H333" s="217"/>
      <c r="I333" s="217"/>
      <c r="J333" s="203"/>
    </row>
    <row r="334" spans="1:10" ht="15.6" x14ac:dyDescent="0.3">
      <c r="A334" s="218"/>
      <c r="B334" s="218"/>
      <c r="C334" s="217"/>
      <c r="D334" s="217"/>
      <c r="E334" s="217"/>
      <c r="F334" s="217"/>
      <c r="G334" s="217"/>
      <c r="H334" s="217"/>
      <c r="I334" s="217"/>
      <c r="J334" s="203"/>
    </row>
    <row r="335" spans="1:10" ht="15.6" x14ac:dyDescent="0.3">
      <c r="A335" s="218"/>
      <c r="B335" s="218"/>
      <c r="C335" s="217"/>
      <c r="D335" s="217"/>
      <c r="E335" s="217"/>
      <c r="F335" s="217"/>
      <c r="G335" s="217"/>
      <c r="H335" s="217"/>
      <c r="I335" s="217"/>
      <c r="J335" s="203"/>
    </row>
    <row r="336" spans="1:10" ht="15.6" x14ac:dyDescent="0.3">
      <c r="A336" s="218"/>
      <c r="B336" s="218"/>
      <c r="C336" s="217"/>
      <c r="D336" s="217"/>
      <c r="E336" s="217"/>
      <c r="F336" s="217"/>
      <c r="G336" s="217"/>
      <c r="H336" s="217"/>
      <c r="I336" s="217"/>
      <c r="J336" s="203"/>
    </row>
    <row r="337" spans="1:10" ht="15.6" x14ac:dyDescent="0.3">
      <c r="A337" s="218"/>
      <c r="B337" s="218"/>
      <c r="C337" s="217"/>
      <c r="D337" s="217"/>
      <c r="E337" s="217"/>
      <c r="F337" s="217"/>
      <c r="G337" s="217"/>
      <c r="H337" s="217"/>
      <c r="I337" s="217"/>
      <c r="J337" s="203"/>
    </row>
    <row r="338" spans="1:10" ht="15.6" x14ac:dyDescent="0.3">
      <c r="A338" s="218"/>
      <c r="B338" s="218"/>
      <c r="C338" s="217"/>
      <c r="D338" s="217"/>
      <c r="E338" s="217"/>
      <c r="F338" s="217"/>
      <c r="G338" s="217"/>
      <c r="H338" s="217"/>
      <c r="I338" s="217"/>
      <c r="J338" s="203"/>
    </row>
    <row r="339" spans="1:10" ht="15.6" x14ac:dyDescent="0.3">
      <c r="A339" s="218"/>
      <c r="B339" s="218"/>
      <c r="C339" s="217"/>
      <c r="D339" s="217"/>
      <c r="E339" s="217"/>
      <c r="F339" s="217"/>
      <c r="G339" s="217"/>
      <c r="H339" s="217"/>
      <c r="I339" s="217"/>
      <c r="J339" s="203"/>
    </row>
    <row r="340" spans="1:10" ht="15.6" x14ac:dyDescent="0.3">
      <c r="A340" s="218"/>
      <c r="B340" s="218"/>
      <c r="C340" s="217"/>
      <c r="D340" s="217"/>
      <c r="E340" s="217"/>
      <c r="F340" s="217"/>
      <c r="G340" s="217"/>
      <c r="H340" s="217"/>
      <c r="I340" s="217"/>
      <c r="J340" s="203"/>
    </row>
    <row r="341" spans="1:10" ht="15.6" x14ac:dyDescent="0.3">
      <c r="A341" s="218"/>
      <c r="B341" s="218"/>
      <c r="C341" s="217"/>
      <c r="D341" s="217"/>
      <c r="E341" s="217"/>
      <c r="F341" s="217"/>
      <c r="G341" s="217"/>
      <c r="H341" s="217"/>
      <c r="I341" s="217"/>
      <c r="J341" s="203"/>
    </row>
    <row r="342" spans="1:10" ht="15.6" x14ac:dyDescent="0.3">
      <c r="A342" s="218"/>
      <c r="B342" s="218"/>
      <c r="C342" s="217"/>
      <c r="D342" s="217"/>
      <c r="E342" s="217"/>
      <c r="F342" s="217"/>
      <c r="G342" s="217"/>
      <c r="H342" s="217"/>
      <c r="I342" s="217"/>
      <c r="J342" s="203"/>
    </row>
    <row r="343" spans="1:10" ht="15.6" x14ac:dyDescent="0.3">
      <c r="A343" s="218"/>
      <c r="B343" s="218"/>
      <c r="C343" s="217"/>
      <c r="D343" s="217"/>
      <c r="E343" s="217"/>
      <c r="F343" s="217"/>
      <c r="G343" s="217"/>
      <c r="H343" s="217"/>
      <c r="I343" s="217"/>
      <c r="J343" s="203"/>
    </row>
    <row r="344" spans="1:10" ht="15.6" x14ac:dyDescent="0.3">
      <c r="A344" s="218"/>
      <c r="B344" s="218"/>
      <c r="C344" s="217"/>
      <c r="D344" s="217"/>
      <c r="E344" s="217"/>
      <c r="F344" s="217"/>
      <c r="G344" s="217"/>
      <c r="H344" s="217"/>
      <c r="I344" s="217"/>
      <c r="J344" s="203"/>
    </row>
    <row r="345" spans="1:10" ht="15.6" x14ac:dyDescent="0.3">
      <c r="A345" s="218"/>
      <c r="B345" s="218"/>
      <c r="C345" s="217"/>
      <c r="D345" s="217"/>
      <c r="E345" s="217"/>
      <c r="F345" s="217"/>
      <c r="G345" s="217"/>
      <c r="H345" s="217"/>
      <c r="I345" s="217"/>
      <c r="J345" s="203"/>
    </row>
    <row r="346" spans="1:10" ht="15.6" x14ac:dyDescent="0.3">
      <c r="A346" s="218"/>
      <c r="B346" s="218"/>
      <c r="C346" s="217"/>
      <c r="D346" s="217"/>
      <c r="E346" s="217"/>
      <c r="F346" s="217"/>
      <c r="G346" s="217"/>
      <c r="H346" s="217"/>
      <c r="I346" s="217"/>
      <c r="J346" s="203"/>
    </row>
    <row r="347" spans="1:10" ht="15.6" x14ac:dyDescent="0.3">
      <c r="A347" s="218"/>
      <c r="B347" s="218"/>
      <c r="C347" s="217"/>
      <c r="D347" s="217"/>
      <c r="E347" s="217"/>
      <c r="F347" s="217"/>
      <c r="G347" s="217"/>
      <c r="H347" s="217"/>
      <c r="I347" s="217"/>
      <c r="J347" s="203"/>
    </row>
    <row r="348" spans="1:10" ht="15.6" x14ac:dyDescent="0.3">
      <c r="A348" s="218"/>
      <c r="B348" s="218"/>
      <c r="C348" s="217"/>
      <c r="D348" s="217"/>
      <c r="E348" s="217"/>
      <c r="F348" s="217"/>
      <c r="G348" s="217"/>
      <c r="H348" s="217"/>
      <c r="I348" s="217"/>
      <c r="J348" s="203"/>
    </row>
    <row r="349" spans="1:10" ht="15.6" x14ac:dyDescent="0.3">
      <c r="A349" s="218"/>
      <c r="B349" s="218"/>
      <c r="C349" s="217"/>
      <c r="D349" s="217"/>
      <c r="E349" s="217"/>
      <c r="F349" s="217"/>
      <c r="G349" s="217"/>
      <c r="H349" s="217"/>
      <c r="I349" s="217"/>
      <c r="J349" s="203"/>
    </row>
    <row r="350" spans="1:10" ht="15.6" x14ac:dyDescent="0.3">
      <c r="A350" s="218"/>
      <c r="B350" s="218"/>
      <c r="C350" s="217"/>
      <c r="D350" s="217"/>
      <c r="E350" s="217"/>
      <c r="F350" s="217"/>
      <c r="G350" s="217"/>
      <c r="H350" s="217"/>
      <c r="I350" s="217"/>
      <c r="J350" s="203"/>
    </row>
    <row r="351" spans="1:10" ht="15.6" x14ac:dyDescent="0.3">
      <c r="A351" s="218"/>
      <c r="B351" s="218"/>
      <c r="C351" s="217"/>
      <c r="D351" s="217"/>
      <c r="E351" s="217"/>
      <c r="F351" s="217"/>
      <c r="G351" s="217"/>
      <c r="H351" s="217"/>
      <c r="I351" s="217"/>
      <c r="J351" s="203"/>
    </row>
    <row r="352" spans="1:10" ht="15.6" x14ac:dyDescent="0.3">
      <c r="A352" s="218"/>
      <c r="B352" s="218"/>
      <c r="C352" s="217"/>
      <c r="D352" s="217"/>
      <c r="E352" s="217"/>
      <c r="F352" s="217"/>
      <c r="G352" s="217"/>
      <c r="H352" s="217"/>
      <c r="I352" s="217"/>
      <c r="J352" s="203"/>
    </row>
    <row r="353" spans="1:10" ht="15.6" x14ac:dyDescent="0.3">
      <c r="A353" s="218"/>
      <c r="B353" s="218"/>
      <c r="C353" s="217"/>
      <c r="D353" s="217"/>
      <c r="E353" s="217"/>
      <c r="F353" s="217"/>
      <c r="G353" s="217"/>
      <c r="H353" s="217"/>
      <c r="I353" s="217"/>
      <c r="J353" s="203"/>
    </row>
    <row r="354" spans="1:10" ht="15.6" x14ac:dyDescent="0.3">
      <c r="A354" s="218"/>
      <c r="B354" s="218"/>
      <c r="C354" s="217"/>
      <c r="D354" s="217"/>
      <c r="E354" s="217"/>
      <c r="F354" s="217"/>
      <c r="G354" s="217"/>
      <c r="H354" s="217"/>
      <c r="I354" s="217"/>
      <c r="J354" s="203"/>
    </row>
    <row r="355" spans="1:10" ht="15.6" x14ac:dyDescent="0.3">
      <c r="A355" s="219"/>
      <c r="B355" s="219"/>
      <c r="C355" s="211"/>
      <c r="D355" s="211"/>
      <c r="E355" s="211"/>
      <c r="F355" s="211"/>
      <c r="G355" s="211"/>
      <c r="H355" s="211"/>
      <c r="I355" s="211"/>
      <c r="J355" s="203"/>
    </row>
    <row r="356" spans="1:10" ht="15.6" x14ac:dyDescent="0.3">
      <c r="A356" s="219"/>
      <c r="B356" s="219"/>
      <c r="C356" s="211"/>
      <c r="D356" s="211"/>
      <c r="E356" s="211"/>
      <c r="F356" s="211"/>
      <c r="G356" s="211"/>
      <c r="H356" s="211"/>
      <c r="I356" s="211"/>
      <c r="J356" s="203"/>
    </row>
    <row r="357" spans="1:10" ht="15.6" x14ac:dyDescent="0.3">
      <c r="A357" s="219"/>
      <c r="B357" s="219"/>
      <c r="C357" s="211"/>
      <c r="D357" s="211"/>
      <c r="E357" s="211"/>
      <c r="F357" s="220"/>
      <c r="G357" s="211"/>
      <c r="H357" s="211"/>
      <c r="I357" s="211"/>
      <c r="J357" s="203"/>
    </row>
    <row r="358" spans="1:10" ht="15.6" x14ac:dyDescent="0.3">
      <c r="A358" s="221"/>
      <c r="B358" s="222"/>
      <c r="C358" s="223"/>
      <c r="D358" s="223"/>
      <c r="E358" s="223"/>
      <c r="F358" s="223"/>
      <c r="G358" s="223"/>
      <c r="H358" s="223"/>
      <c r="I358" s="223"/>
      <c r="J358" s="203"/>
    </row>
    <row r="359" spans="1:10" ht="15.6" x14ac:dyDescent="0.3">
      <c r="A359" s="201" t="s">
        <v>547</v>
      </c>
      <c r="B359" s="202"/>
      <c r="C359" s="203"/>
      <c r="D359" s="203"/>
      <c r="E359" s="203"/>
      <c r="F359" s="203"/>
      <c r="G359" s="203"/>
      <c r="H359" s="203"/>
      <c r="I359" s="203"/>
      <c r="J359" s="203"/>
    </row>
    <row r="360" spans="1:10" ht="15.6" x14ac:dyDescent="0.3">
      <c r="A360" s="201" t="s">
        <v>548</v>
      </c>
      <c r="B360" s="202"/>
      <c r="C360" s="203"/>
      <c r="D360" s="203"/>
      <c r="E360" s="203"/>
      <c r="F360" s="203"/>
      <c r="G360" s="203"/>
      <c r="H360" s="203"/>
      <c r="I360" s="203"/>
      <c r="J360" s="203"/>
    </row>
    <row r="361" spans="1:10" x14ac:dyDescent="0.3">
      <c r="A361" s="224"/>
      <c r="B361" s="224"/>
      <c r="C361" s="192"/>
      <c r="D361" s="192"/>
      <c r="E361" s="192"/>
      <c r="F361" s="192"/>
      <c r="G361" s="192"/>
      <c r="H361" s="225" t="s">
        <v>549</v>
      </c>
      <c r="I361" s="192"/>
      <c r="J361" s="192"/>
    </row>
    <row r="362" spans="1:10" x14ac:dyDescent="0.3">
      <c r="A362" s="226" t="s">
        <v>432</v>
      </c>
      <c r="B362" s="226"/>
      <c r="C362" s="192"/>
      <c r="D362" s="226" t="s">
        <v>433</v>
      </c>
      <c r="E362" s="226"/>
      <c r="F362" s="192"/>
      <c r="G362" s="192"/>
      <c r="H362" s="226" t="s">
        <v>550</v>
      </c>
      <c r="I362" s="226"/>
    </row>
    <row r="363" spans="1:10" x14ac:dyDescent="0.3">
      <c r="A363" s="227" t="s">
        <v>434</v>
      </c>
      <c r="B363" s="227"/>
      <c r="C363" s="192"/>
      <c r="D363" s="227" t="s">
        <v>434</v>
      </c>
      <c r="E363" s="227"/>
      <c r="F363" s="192"/>
      <c r="G363" s="192"/>
      <c r="H363" s="227" t="s">
        <v>551</v>
      </c>
      <c r="I363" s="227"/>
    </row>
    <row r="364" spans="1:10" ht="18" x14ac:dyDescent="0.3">
      <c r="A364" s="228"/>
      <c r="B364" s="229"/>
      <c r="C364" s="230"/>
      <c r="D364" s="192"/>
      <c r="E364" s="192"/>
      <c r="F364" s="192"/>
      <c r="G364" s="192"/>
      <c r="H364" s="192"/>
      <c r="I364" s="192"/>
    </row>
    <row r="365" spans="1:10" x14ac:dyDescent="0.3">
      <c r="A365" s="224"/>
      <c r="B365" s="229"/>
      <c r="C365" s="230"/>
      <c r="D365" s="192"/>
      <c r="E365" s="192"/>
      <c r="F365" s="192"/>
      <c r="G365" s="192"/>
      <c r="H365" s="192"/>
      <c r="I365" s="192"/>
    </row>
  </sheetData>
  <autoFilter ref="A13:J135" xr:uid="{610FA270-ADBC-4379-AC80-A2D683A7A6C2}"/>
  <mergeCells count="14">
    <mergeCell ref="A362:B362"/>
    <mergeCell ref="D362:E362"/>
    <mergeCell ref="H362:I362"/>
    <mergeCell ref="A363:B363"/>
    <mergeCell ref="D363:E363"/>
    <mergeCell ref="H363:I363"/>
    <mergeCell ref="F1:I1"/>
    <mergeCell ref="F2:I2"/>
    <mergeCell ref="A5:I5"/>
    <mergeCell ref="A8:A9"/>
    <mergeCell ref="B8:B9"/>
    <mergeCell ref="C8:D8"/>
    <mergeCell ref="E8:E9"/>
    <mergeCell ref="F8:H8"/>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D3B4E7-88CA-425E-B70A-BEF91EA6B143}">
  <sheetPr>
    <tabColor theme="7" tint="0.59999389629810485"/>
  </sheetPr>
  <dimension ref="A1:Q29"/>
  <sheetViews>
    <sheetView tabSelected="1" workbookViewId="0">
      <selection activeCell="F4" sqref="F4"/>
    </sheetView>
  </sheetViews>
  <sheetFormatPr defaultRowHeight="14.4" x14ac:dyDescent="0.3"/>
  <cols>
    <col min="1" max="1" width="10.5546875" customWidth="1"/>
    <col min="2" max="2" width="60.33203125" customWidth="1"/>
    <col min="3" max="3" width="15.88671875" customWidth="1"/>
  </cols>
  <sheetData>
    <row r="1" spans="1:17" ht="15.6" x14ac:dyDescent="0.3">
      <c r="A1" s="1" t="s">
        <v>512</v>
      </c>
      <c r="B1" s="3"/>
      <c r="C1" s="151"/>
    </row>
    <row r="2" spans="1:17" ht="15.6" x14ac:dyDescent="0.3">
      <c r="A2" s="101" t="s">
        <v>513</v>
      </c>
      <c r="B2" s="3"/>
      <c r="C2" s="151"/>
    </row>
    <row r="3" spans="1:17" ht="15.6" x14ac:dyDescent="0.3">
      <c r="A3" s="1"/>
      <c r="B3" s="3"/>
      <c r="C3" s="151"/>
    </row>
    <row r="4" spans="1:17" ht="25.2" customHeight="1" x14ac:dyDescent="0.3">
      <c r="A4" s="188" t="s">
        <v>514</v>
      </c>
      <c r="B4" s="166"/>
      <c r="C4" s="166"/>
    </row>
    <row r="5" spans="1:17" ht="15.6" x14ac:dyDescent="0.3">
      <c r="A5" s="3"/>
      <c r="B5" s="3"/>
      <c r="C5" s="151"/>
    </row>
    <row r="6" spans="1:17" ht="15.6" x14ac:dyDescent="0.3">
      <c r="A6" s="152" t="s">
        <v>553</v>
      </c>
      <c r="B6" s="3"/>
      <c r="C6" s="151"/>
    </row>
    <row r="8" spans="1:17" ht="16.2" x14ac:dyDescent="0.3">
      <c r="A8" s="153" t="s">
        <v>515</v>
      </c>
    </row>
    <row r="9" spans="1:17" ht="16.2" x14ac:dyDescent="0.3">
      <c r="A9" s="153" t="s">
        <v>516</v>
      </c>
    </row>
    <row r="11" spans="1:17" ht="31.2" x14ac:dyDescent="0.3">
      <c r="A11" s="154" t="s">
        <v>517</v>
      </c>
      <c r="B11" s="155" t="s">
        <v>554</v>
      </c>
      <c r="C11" s="156" t="s">
        <v>518</v>
      </c>
      <c r="G11" s="189" t="s">
        <v>519</v>
      </c>
      <c r="H11" s="189"/>
      <c r="I11" s="189"/>
      <c r="J11" s="189"/>
      <c r="K11" s="189"/>
      <c r="L11" s="189"/>
      <c r="M11" s="189"/>
      <c r="N11" s="189"/>
      <c r="O11" s="189"/>
      <c r="P11" s="189"/>
      <c r="Q11" s="189"/>
    </row>
    <row r="12" spans="1:17" ht="15.6" x14ac:dyDescent="0.3">
      <c r="A12" s="3"/>
      <c r="B12" s="3"/>
      <c r="C12" s="151"/>
    </row>
    <row r="13" spans="1:17" ht="15.6" x14ac:dyDescent="0.3">
      <c r="A13" s="157" t="s">
        <v>520</v>
      </c>
      <c r="B13" s="158" t="s">
        <v>521</v>
      </c>
      <c r="C13" s="159" t="s">
        <v>522</v>
      </c>
    </row>
    <row r="14" spans="1:17" ht="15.6" x14ac:dyDescent="0.3">
      <c r="A14" s="74" t="s">
        <v>555</v>
      </c>
      <c r="B14" s="164" t="s">
        <v>17</v>
      </c>
      <c r="C14" s="236">
        <v>0.25</v>
      </c>
    </row>
    <row r="15" spans="1:17" ht="15.6" x14ac:dyDescent="0.3">
      <c r="A15" s="74" t="s">
        <v>556</v>
      </c>
      <c r="B15" s="77" t="s">
        <v>557</v>
      </c>
      <c r="C15" s="237"/>
    </row>
    <row r="16" spans="1:17" ht="15.6" x14ac:dyDescent="0.3">
      <c r="A16" s="238" t="s">
        <v>558</v>
      </c>
      <c r="B16" s="77" t="s">
        <v>559</v>
      </c>
      <c r="C16" s="160">
        <v>0.2</v>
      </c>
    </row>
    <row r="17" spans="1:3" ht="15.6" x14ac:dyDescent="0.3">
      <c r="A17" s="238" t="s">
        <v>560</v>
      </c>
      <c r="B17" s="77" t="s">
        <v>561</v>
      </c>
      <c r="C17" s="160">
        <v>0.2</v>
      </c>
    </row>
    <row r="18" spans="1:3" ht="15.6" x14ac:dyDescent="0.3">
      <c r="A18" s="238" t="s">
        <v>562</v>
      </c>
      <c r="B18" s="77" t="s">
        <v>563</v>
      </c>
      <c r="C18" s="160">
        <v>0.2</v>
      </c>
    </row>
    <row r="19" spans="1:3" ht="15.6" x14ac:dyDescent="0.3">
      <c r="A19" s="238" t="s">
        <v>564</v>
      </c>
      <c r="B19" s="77" t="s">
        <v>565</v>
      </c>
      <c r="C19" s="160">
        <v>0.2</v>
      </c>
    </row>
    <row r="20" spans="1:3" ht="15.6" x14ac:dyDescent="0.3">
      <c r="A20" s="161" t="s">
        <v>543</v>
      </c>
      <c r="B20" s="77" t="s">
        <v>566</v>
      </c>
      <c r="C20" s="160">
        <v>0.2</v>
      </c>
    </row>
    <row r="21" spans="1:3" ht="15.6" x14ac:dyDescent="0.3">
      <c r="A21" s="161" t="s">
        <v>544</v>
      </c>
      <c r="B21" s="77" t="s">
        <v>567</v>
      </c>
      <c r="C21" s="160">
        <v>0.2</v>
      </c>
    </row>
    <row r="22" spans="1:3" ht="15.6" x14ac:dyDescent="0.3">
      <c r="A22" s="161" t="s">
        <v>545</v>
      </c>
      <c r="B22" s="77" t="s">
        <v>568</v>
      </c>
      <c r="C22" s="160">
        <v>0.2</v>
      </c>
    </row>
    <row r="23" spans="1:3" ht="15.6" x14ac:dyDescent="0.3">
      <c r="A23" s="161" t="s">
        <v>546</v>
      </c>
      <c r="B23" s="77" t="s">
        <v>569</v>
      </c>
      <c r="C23" s="160">
        <v>0.2</v>
      </c>
    </row>
    <row r="24" spans="1:3" ht="15.6" x14ac:dyDescent="0.3">
      <c r="A24" s="161" t="s">
        <v>454</v>
      </c>
      <c r="B24" s="77" t="s">
        <v>570</v>
      </c>
      <c r="C24" s="160">
        <v>0.2</v>
      </c>
    </row>
    <row r="25" spans="1:3" ht="15.6" x14ac:dyDescent="0.3">
      <c r="A25" s="161" t="s">
        <v>455</v>
      </c>
      <c r="B25" s="77" t="s">
        <v>571</v>
      </c>
      <c r="C25" s="160">
        <v>0.2</v>
      </c>
    </row>
    <row r="26" spans="1:3" ht="15.6" x14ac:dyDescent="0.3">
      <c r="A26" s="161" t="s">
        <v>456</v>
      </c>
      <c r="B26" s="77" t="s">
        <v>572</v>
      </c>
      <c r="C26" s="160">
        <v>0.2</v>
      </c>
    </row>
    <row r="27" spans="1:3" ht="15.6" x14ac:dyDescent="0.3">
      <c r="A27" s="161" t="s">
        <v>457</v>
      </c>
      <c r="B27" s="77" t="s">
        <v>573</v>
      </c>
      <c r="C27" s="162">
        <v>0.35</v>
      </c>
    </row>
    <row r="28" spans="1:3" ht="15.6" x14ac:dyDescent="0.3">
      <c r="A28" s="161"/>
      <c r="B28" s="77" t="s">
        <v>523</v>
      </c>
      <c r="C28" s="160">
        <v>0.2</v>
      </c>
    </row>
    <row r="29" spans="1:3" ht="15.6" x14ac:dyDescent="0.3">
      <c r="A29" s="190" t="s">
        <v>524</v>
      </c>
      <c r="B29" s="191"/>
      <c r="C29" s="163">
        <f>SUM(C14:C28)</f>
        <v>3.0000000000000004</v>
      </c>
    </row>
  </sheetData>
  <mergeCells count="4">
    <mergeCell ref="A4:C4"/>
    <mergeCell ref="G11:Q11"/>
    <mergeCell ref="C14:C15"/>
    <mergeCell ref="A29:B29"/>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ĐỊNH KHOẢN</vt:lpstr>
      <vt:lpstr>PHIẾU XUẤT KHO</vt:lpstr>
      <vt:lpstr>PHIẾU THU</vt:lpstr>
      <vt:lpstr>NGHIEPVUKT</vt:lpstr>
      <vt:lpstr>BDMTK</vt:lpstr>
      <vt:lpstr>SO QUY TIEN MAT</vt:lpstr>
      <vt:lpstr>THANG ĐIỂM YÊU CẦU 4</vt:lpstr>
      <vt:lpstr>BDMTK</vt:lpstr>
      <vt:lpstr>SLPS</vt:lpstr>
      <vt:lpstr>STPS</vt:lpstr>
      <vt:lpstr>TKCO</vt:lpstr>
      <vt:lpstr>TKNO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MTUYEN</dc:creator>
  <cp:lastModifiedBy>Phạm Thị Mộng Tuyền - Khoa Kế toán - Kiểm toán</cp:lastModifiedBy>
  <dcterms:created xsi:type="dcterms:W3CDTF">2021-04-21T07:42:48Z</dcterms:created>
  <dcterms:modified xsi:type="dcterms:W3CDTF">2023-11-24T09:59:39Z</dcterms:modified>
</cp:coreProperties>
</file>