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KT_THUC HANH KTTC1\DE THI CK\DE BS VA DAP AN\"/>
    </mc:Choice>
  </mc:AlternateContent>
  <xr:revisionPtr revIDLastSave="0" documentId="13_ncr:1_{54C95B7C-B9BA-4692-9165-8D8E568954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NH KHOAN" sheetId="9" r:id="rId1"/>
    <sheet name="PHIẾU KẾ TOÁN " sheetId="7" r:id="rId2"/>
    <sheet name="PHIEU THU" sheetId="12" r:id="rId3"/>
    <sheet name="NGHIEPVUKT" sheetId="2" r:id="rId4"/>
    <sheet name="BDMTK" sheetId="5" r:id="rId5"/>
    <sheet name="SO CT TIEN MAT" sheetId="11" r:id="rId6"/>
  </sheets>
  <externalReferences>
    <externalReference r:id="rId7"/>
  </externalReferences>
  <definedNames>
    <definedName name="_xlnm._FilterDatabase" localSheetId="4" hidden="1">BDMTK!$B$3:$L$111</definedName>
    <definedName name="_xlnm._FilterDatabase" localSheetId="3" hidden="1">NGHIEPVUKT!$B$6:$Q$6</definedName>
    <definedName name="_xlnm._FilterDatabase" localSheetId="5" hidden="1">'SO CT TIEN MAT'!$A$12:$H$134</definedName>
    <definedName name="BDMTK">BDMTK!$B$4:$H$111</definedName>
    <definedName name="STPS">NGHIEPVUKT!$O$7:$O$128</definedName>
    <definedName name="TKC">NGHIEPVUKT!$M$7:$M$128</definedName>
    <definedName name="TKN">NGHIEPVUKT!$L$7:$L$128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1" l="1"/>
  <c r="A13" i="11"/>
  <c r="H9" i="11"/>
  <c r="H11" i="11" s="1"/>
  <c r="N31" i="11"/>
  <c r="G13" i="11"/>
  <c r="F13" i="11"/>
  <c r="E13" i="11"/>
  <c r="C13" i="11" s="1"/>
  <c r="D13" i="11"/>
  <c r="B13" i="11"/>
  <c r="A14" i="11"/>
  <c r="G10" i="11"/>
  <c r="F10" i="11"/>
  <c r="B14" i="11"/>
  <c r="E14" i="11"/>
  <c r="F14" i="11"/>
  <c r="G14" i="11"/>
  <c r="H14" i="11"/>
  <c r="E15" i="11"/>
  <c r="B15" i="11" s="1"/>
  <c r="F15" i="11"/>
  <c r="G15" i="11"/>
  <c r="A16" i="11"/>
  <c r="B16" i="11"/>
  <c r="C16" i="11"/>
  <c r="D16" i="11"/>
  <c r="E16" i="11"/>
  <c r="F16" i="11"/>
  <c r="H16" i="11" s="1"/>
  <c r="G16" i="11"/>
  <c r="E17" i="11"/>
  <c r="F17" i="11"/>
  <c r="G17" i="11"/>
  <c r="E18" i="11"/>
  <c r="A18" i="11" s="1"/>
  <c r="F18" i="11"/>
  <c r="G18" i="11"/>
  <c r="H18" i="11"/>
  <c r="B19" i="11"/>
  <c r="E19" i="11"/>
  <c r="A19" i="11" s="1"/>
  <c r="F19" i="11"/>
  <c r="G19" i="11"/>
  <c r="H19" i="11"/>
  <c r="A20" i="11"/>
  <c r="B20" i="11"/>
  <c r="C20" i="11"/>
  <c r="D20" i="11"/>
  <c r="E20" i="11"/>
  <c r="F20" i="11"/>
  <c r="G20" i="11"/>
  <c r="A21" i="11"/>
  <c r="B21" i="11"/>
  <c r="C21" i="11"/>
  <c r="D21" i="11"/>
  <c r="E21" i="11"/>
  <c r="F21" i="11"/>
  <c r="H21" i="11" s="1"/>
  <c r="G21" i="11"/>
  <c r="E22" i="11"/>
  <c r="F22" i="11"/>
  <c r="G22" i="11"/>
  <c r="H22" i="11"/>
  <c r="A23" i="11"/>
  <c r="B23" i="11"/>
  <c r="C23" i="11"/>
  <c r="E23" i="11"/>
  <c r="D23" i="11" s="1"/>
  <c r="F23" i="11"/>
  <c r="G23" i="11"/>
  <c r="H23" i="11"/>
  <c r="B24" i="11"/>
  <c r="E24" i="11"/>
  <c r="A24" i="11" s="1"/>
  <c r="F24" i="11"/>
  <c r="G24" i="11"/>
  <c r="H24" i="11"/>
  <c r="E25" i="11"/>
  <c r="F25" i="11"/>
  <c r="G25" i="11"/>
  <c r="A26" i="11"/>
  <c r="B26" i="11"/>
  <c r="C26" i="11"/>
  <c r="D26" i="11"/>
  <c r="E26" i="11"/>
  <c r="F26" i="11"/>
  <c r="H26" i="11" s="1"/>
  <c r="G26" i="11"/>
  <c r="E27" i="11"/>
  <c r="F27" i="11"/>
  <c r="G27" i="11"/>
  <c r="H27" i="11"/>
  <c r="E28" i="11"/>
  <c r="A28" i="11" s="1"/>
  <c r="F28" i="11"/>
  <c r="G28" i="11"/>
  <c r="H28" i="11"/>
  <c r="B29" i="11"/>
  <c r="E29" i="11"/>
  <c r="A29" i="11" s="1"/>
  <c r="F29" i="11"/>
  <c r="G29" i="11"/>
  <c r="H29" i="11"/>
  <c r="E30" i="11"/>
  <c r="A30" i="11" s="1"/>
  <c r="F30" i="11"/>
  <c r="G30" i="11"/>
  <c r="H30" i="11"/>
  <c r="A31" i="11"/>
  <c r="B31" i="11"/>
  <c r="C31" i="11"/>
  <c r="D31" i="11"/>
  <c r="E31" i="11"/>
  <c r="F31" i="11"/>
  <c r="H31" i="11" s="1"/>
  <c r="G31" i="11"/>
  <c r="E32" i="11"/>
  <c r="F32" i="11"/>
  <c r="G32" i="11"/>
  <c r="E33" i="11"/>
  <c r="A33" i="11" s="1"/>
  <c r="F33" i="11"/>
  <c r="G33" i="11"/>
  <c r="H33" i="11"/>
  <c r="B34" i="11"/>
  <c r="E34" i="11"/>
  <c r="A34" i="11" s="1"/>
  <c r="F34" i="11"/>
  <c r="G34" i="11"/>
  <c r="H34" i="11"/>
  <c r="E35" i="11"/>
  <c r="D35" i="11" s="1"/>
  <c r="F35" i="11"/>
  <c r="H35" i="11" s="1"/>
  <c r="G35" i="11"/>
  <c r="A36" i="11"/>
  <c r="B36" i="11"/>
  <c r="C36" i="11"/>
  <c r="D36" i="11"/>
  <c r="E36" i="11"/>
  <c r="F36" i="11"/>
  <c r="H36" i="11" s="1"/>
  <c r="G36" i="11"/>
  <c r="E37" i="11"/>
  <c r="F37" i="11"/>
  <c r="G37" i="11"/>
  <c r="H37" i="11"/>
  <c r="E38" i="11"/>
  <c r="A38" i="11" s="1"/>
  <c r="F38" i="11"/>
  <c r="G38" i="11"/>
  <c r="B39" i="11"/>
  <c r="E39" i="11"/>
  <c r="A39" i="11" s="1"/>
  <c r="F39" i="11"/>
  <c r="G39" i="11"/>
  <c r="H39" i="11"/>
  <c r="E40" i="11"/>
  <c r="A40" i="11" s="1"/>
  <c r="F40" i="11"/>
  <c r="G40" i="11"/>
  <c r="H40" i="11"/>
  <c r="A41" i="11"/>
  <c r="B41" i="11"/>
  <c r="C41" i="11"/>
  <c r="D41" i="11"/>
  <c r="E41" i="11"/>
  <c r="F41" i="11"/>
  <c r="H41" i="11" s="1"/>
  <c r="G41" i="11"/>
  <c r="E42" i="11"/>
  <c r="F42" i="11"/>
  <c r="G42" i="11"/>
  <c r="H42" i="11"/>
  <c r="E43" i="11"/>
  <c r="B43" i="11" s="1"/>
  <c r="F43" i="11"/>
  <c r="G43" i="11"/>
  <c r="H43" i="11"/>
  <c r="B44" i="11"/>
  <c r="E44" i="11"/>
  <c r="A44" i="11" s="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H46" i="11" s="1"/>
  <c r="G46" i="11"/>
  <c r="E47" i="11"/>
  <c r="F47" i="11"/>
  <c r="G47" i="11"/>
  <c r="H47" i="11"/>
  <c r="A48" i="11"/>
  <c r="B48" i="11"/>
  <c r="C48" i="11"/>
  <c r="E48" i="11"/>
  <c r="D48" i="11" s="1"/>
  <c r="F48" i="11"/>
  <c r="G48" i="11"/>
  <c r="H48" i="11"/>
  <c r="B49" i="11"/>
  <c r="E49" i="11"/>
  <c r="A49" i="11" s="1"/>
  <c r="F49" i="11"/>
  <c r="G49" i="11"/>
  <c r="H49" i="11"/>
  <c r="E50" i="11"/>
  <c r="F50" i="11"/>
  <c r="G50" i="11"/>
  <c r="H50" i="11"/>
  <c r="A51" i="11"/>
  <c r="B51" i="11"/>
  <c r="C51" i="11"/>
  <c r="D51" i="11"/>
  <c r="E51" i="11"/>
  <c r="F51" i="11"/>
  <c r="H51" i="11" s="1"/>
  <c r="G51" i="11"/>
  <c r="E52" i="11"/>
  <c r="F52" i="11"/>
  <c r="G52" i="11"/>
  <c r="H52" i="11"/>
  <c r="E53" i="11"/>
  <c r="A53" i="11" s="1"/>
  <c r="F53" i="11"/>
  <c r="G53" i="11"/>
  <c r="H53" i="11"/>
  <c r="B54" i="11"/>
  <c r="E54" i="11"/>
  <c r="A54" i="11" s="1"/>
  <c r="F54" i="11"/>
  <c r="G54" i="11"/>
  <c r="H54" i="11"/>
  <c r="E55" i="11"/>
  <c r="A55" i="11" s="1"/>
  <c r="F55" i="11"/>
  <c r="G55" i="11"/>
  <c r="H55" i="11"/>
  <c r="A56" i="11"/>
  <c r="B56" i="11"/>
  <c r="C56" i="11"/>
  <c r="D56" i="11"/>
  <c r="E56" i="11"/>
  <c r="F56" i="11"/>
  <c r="H56" i="11" s="1"/>
  <c r="G56" i="11"/>
  <c r="E57" i="11"/>
  <c r="F57" i="11"/>
  <c r="G57" i="11"/>
  <c r="E58" i="11"/>
  <c r="A58" i="11" s="1"/>
  <c r="F58" i="11"/>
  <c r="G58" i="11"/>
  <c r="H58" i="11"/>
  <c r="B59" i="11"/>
  <c r="E59" i="11"/>
  <c r="A59" i="11" s="1"/>
  <c r="F59" i="11"/>
  <c r="G59" i="11"/>
  <c r="H59" i="11"/>
  <c r="A60" i="11"/>
  <c r="B60" i="11"/>
  <c r="C60" i="11"/>
  <c r="D60" i="11"/>
  <c r="E60" i="11"/>
  <c r="F60" i="11"/>
  <c r="H60" i="11" s="1"/>
  <c r="G60" i="11"/>
  <c r="A61" i="11"/>
  <c r="B61" i="11"/>
  <c r="C61" i="11"/>
  <c r="D61" i="11"/>
  <c r="E61" i="11"/>
  <c r="F61" i="11"/>
  <c r="H61" i="11" s="1"/>
  <c r="G61" i="11"/>
  <c r="E62" i="11"/>
  <c r="F62" i="11"/>
  <c r="G62" i="11"/>
  <c r="H62" i="11"/>
  <c r="E63" i="11"/>
  <c r="A63" i="11" s="1"/>
  <c r="F63" i="11"/>
  <c r="G63" i="11"/>
  <c r="B64" i="11"/>
  <c r="E64" i="11"/>
  <c r="A64" i="11" s="1"/>
  <c r="F64" i="11"/>
  <c r="G64" i="11"/>
  <c r="H64" i="11"/>
  <c r="E65" i="11"/>
  <c r="A65" i="11" s="1"/>
  <c r="F65" i="11"/>
  <c r="G65" i="11"/>
  <c r="H65" i="11"/>
  <c r="A66" i="11"/>
  <c r="B66" i="11"/>
  <c r="C66" i="11"/>
  <c r="D66" i="11"/>
  <c r="E66" i="11"/>
  <c r="F66" i="11"/>
  <c r="H66" i="11" s="1"/>
  <c r="G66" i="11"/>
  <c r="E67" i="11"/>
  <c r="F67" i="11"/>
  <c r="G67" i="11"/>
  <c r="H67" i="11"/>
  <c r="E68" i="11"/>
  <c r="B68" i="11" s="1"/>
  <c r="F68" i="11"/>
  <c r="G68" i="11"/>
  <c r="H68" i="11"/>
  <c r="B69" i="11"/>
  <c r="E69" i="11"/>
  <c r="A69" i="11" s="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H71" i="11" s="1"/>
  <c r="G71" i="11"/>
  <c r="E72" i="11"/>
  <c r="F72" i="11"/>
  <c r="G72" i="11"/>
  <c r="H72" i="11"/>
  <c r="A73" i="11"/>
  <c r="B73" i="11"/>
  <c r="C73" i="11"/>
  <c r="E73" i="11"/>
  <c r="D73" i="11" s="1"/>
  <c r="F73" i="11"/>
  <c r="G73" i="11"/>
  <c r="H73" i="11"/>
  <c r="B74" i="11"/>
  <c r="E74" i="11"/>
  <c r="A74" i="11" s="1"/>
  <c r="F74" i="11"/>
  <c r="G74" i="11"/>
  <c r="H74" i="11"/>
  <c r="E75" i="11"/>
  <c r="F75" i="11"/>
  <c r="H75" i="11" s="1"/>
  <c r="G75" i="11"/>
  <c r="A76" i="11"/>
  <c r="B76" i="11"/>
  <c r="C76" i="11"/>
  <c r="D76" i="11"/>
  <c r="E76" i="11"/>
  <c r="F76" i="11"/>
  <c r="H76" i="11" s="1"/>
  <c r="G76" i="11"/>
  <c r="E77" i="11"/>
  <c r="F77" i="11"/>
  <c r="G77" i="11"/>
  <c r="H77" i="11"/>
  <c r="E78" i="11"/>
  <c r="A78" i="11" s="1"/>
  <c r="F78" i="11"/>
  <c r="G78" i="11"/>
  <c r="H78" i="11"/>
  <c r="B79" i="11"/>
  <c r="E79" i="11"/>
  <c r="A79" i="11" s="1"/>
  <c r="F79" i="11"/>
  <c r="G79" i="11"/>
  <c r="H79" i="11"/>
  <c r="E80" i="11"/>
  <c r="D80" i="11" s="1"/>
  <c r="F80" i="11"/>
  <c r="G80" i="11"/>
  <c r="H80" i="11"/>
  <c r="A81" i="11"/>
  <c r="B81" i="11"/>
  <c r="C81" i="11"/>
  <c r="D81" i="11"/>
  <c r="E81" i="11"/>
  <c r="F81" i="11"/>
  <c r="H81" i="11" s="1"/>
  <c r="G81" i="11"/>
  <c r="E82" i="11"/>
  <c r="F82" i="11"/>
  <c r="G82" i="11"/>
  <c r="E83" i="11"/>
  <c r="A83" i="11" s="1"/>
  <c r="F83" i="11"/>
  <c r="G83" i="11"/>
  <c r="H83" i="11"/>
  <c r="B84" i="11"/>
  <c r="E84" i="11"/>
  <c r="A84" i="11" s="1"/>
  <c r="F84" i="11"/>
  <c r="G84" i="11"/>
  <c r="H84" i="11"/>
  <c r="E85" i="11"/>
  <c r="B85" i="11" s="1"/>
  <c r="F85" i="11"/>
  <c r="H85" i="11" s="1"/>
  <c r="G85" i="11"/>
  <c r="A86" i="11"/>
  <c r="B86" i="11"/>
  <c r="C86" i="11"/>
  <c r="D86" i="11"/>
  <c r="E86" i="11"/>
  <c r="F86" i="11"/>
  <c r="H86" i="11" s="1"/>
  <c r="G86" i="11"/>
  <c r="E87" i="11"/>
  <c r="F87" i="11"/>
  <c r="G87" i="11"/>
  <c r="H87" i="11"/>
  <c r="E88" i="11"/>
  <c r="A88" i="11" s="1"/>
  <c r="F88" i="11"/>
  <c r="G88" i="11"/>
  <c r="E89" i="11"/>
  <c r="A89" i="11" s="1"/>
  <c r="F89" i="11"/>
  <c r="G89" i="11"/>
  <c r="H89" i="11"/>
  <c r="E90" i="11"/>
  <c r="B90" i="11" s="1"/>
  <c r="F90" i="11"/>
  <c r="G90" i="11"/>
  <c r="H90" i="11"/>
  <c r="A91" i="11"/>
  <c r="B91" i="11"/>
  <c r="C91" i="11"/>
  <c r="D91" i="11"/>
  <c r="E91" i="11"/>
  <c r="F91" i="11"/>
  <c r="H91" i="11" s="1"/>
  <c r="G91" i="11"/>
  <c r="E92" i="11"/>
  <c r="F92" i="11"/>
  <c r="G92" i="11"/>
  <c r="E93" i="11"/>
  <c r="C93" i="11" s="1"/>
  <c r="F93" i="11"/>
  <c r="G93" i="11"/>
  <c r="B94" i="11"/>
  <c r="E94" i="11"/>
  <c r="A94" i="11" s="1"/>
  <c r="F94" i="11"/>
  <c r="G94" i="11"/>
  <c r="H94" i="11"/>
  <c r="A95" i="11"/>
  <c r="B95" i="11"/>
  <c r="C95" i="11"/>
  <c r="E95" i="11"/>
  <c r="D95" i="11" s="1"/>
  <c r="F95" i="11"/>
  <c r="G95" i="11"/>
  <c r="H95" i="11"/>
  <c r="A96" i="11"/>
  <c r="B96" i="11"/>
  <c r="C96" i="11"/>
  <c r="D96" i="11"/>
  <c r="E96" i="11"/>
  <c r="F96" i="11"/>
  <c r="H96" i="11" s="1"/>
  <c r="G96" i="11"/>
  <c r="E97" i="11"/>
  <c r="F97" i="11"/>
  <c r="G97" i="11"/>
  <c r="H97" i="11"/>
  <c r="A98" i="11"/>
  <c r="B98" i="11"/>
  <c r="C98" i="11"/>
  <c r="D98" i="11"/>
  <c r="E98" i="11"/>
  <c r="F98" i="11"/>
  <c r="G98" i="11"/>
  <c r="H98" i="11"/>
  <c r="B99" i="11"/>
  <c r="E99" i="11"/>
  <c r="A99" i="11" s="1"/>
  <c r="F99" i="11"/>
  <c r="G99" i="11"/>
  <c r="H99" i="11"/>
  <c r="E100" i="11"/>
  <c r="A100" i="11" s="1"/>
  <c r="F100" i="11"/>
  <c r="G100" i="11"/>
  <c r="A101" i="11"/>
  <c r="B101" i="11"/>
  <c r="C101" i="11"/>
  <c r="D101" i="11"/>
  <c r="E101" i="11"/>
  <c r="F101" i="11"/>
  <c r="H101" i="11" s="1"/>
  <c r="G101" i="11"/>
  <c r="E102" i="11"/>
  <c r="F102" i="11"/>
  <c r="G102" i="11"/>
  <c r="H102" i="11"/>
  <c r="E103" i="11"/>
  <c r="A103" i="11" s="1"/>
  <c r="F103" i="11"/>
  <c r="G103" i="11"/>
  <c r="H103" i="11"/>
  <c r="B104" i="11"/>
  <c r="E104" i="11"/>
  <c r="A104" i="11" s="1"/>
  <c r="F104" i="11"/>
  <c r="G104" i="11"/>
  <c r="H104" i="11"/>
  <c r="E105" i="11"/>
  <c r="A105" i="11" s="1"/>
  <c r="F105" i="11"/>
  <c r="G105" i="11"/>
  <c r="H105" i="11"/>
  <c r="A106" i="11"/>
  <c r="B106" i="11"/>
  <c r="C106" i="11"/>
  <c r="D106" i="11"/>
  <c r="E106" i="11"/>
  <c r="F106" i="11"/>
  <c r="H106" i="11" s="1"/>
  <c r="G106" i="11"/>
  <c r="E107" i="11"/>
  <c r="F107" i="11"/>
  <c r="G107" i="11"/>
  <c r="H107" i="11"/>
  <c r="E108" i="11"/>
  <c r="A108" i="11" s="1"/>
  <c r="F108" i="11"/>
  <c r="G108" i="11"/>
  <c r="H108" i="11"/>
  <c r="B109" i="11"/>
  <c r="E109" i="11"/>
  <c r="A109" i="11" s="1"/>
  <c r="F109" i="11"/>
  <c r="G109" i="11"/>
  <c r="H109" i="11"/>
  <c r="E110" i="11"/>
  <c r="A110" i="11" s="1"/>
  <c r="F110" i="11"/>
  <c r="H110" i="11" s="1"/>
  <c r="G110" i="11"/>
  <c r="A111" i="11"/>
  <c r="B111" i="11"/>
  <c r="C111" i="11"/>
  <c r="D111" i="11"/>
  <c r="E111" i="11"/>
  <c r="F111" i="11"/>
  <c r="H111" i="11" s="1"/>
  <c r="G111" i="11"/>
  <c r="E112" i="11"/>
  <c r="F112" i="11"/>
  <c r="G112" i="11"/>
  <c r="H112" i="11"/>
  <c r="E113" i="11"/>
  <c r="A113" i="11" s="1"/>
  <c r="F113" i="11"/>
  <c r="G113" i="11"/>
  <c r="B114" i="11"/>
  <c r="E114" i="11"/>
  <c r="A114" i="11" s="1"/>
  <c r="F114" i="11"/>
  <c r="G114" i="11"/>
  <c r="H114" i="11"/>
  <c r="E115" i="11"/>
  <c r="A115" i="11" s="1"/>
  <c r="F115" i="11"/>
  <c r="G115" i="11"/>
  <c r="H115" i="11"/>
  <c r="A116" i="11"/>
  <c r="B116" i="11"/>
  <c r="C116" i="11"/>
  <c r="D116" i="11"/>
  <c r="E116" i="11"/>
  <c r="F116" i="11"/>
  <c r="H116" i="11" s="1"/>
  <c r="G116" i="11"/>
  <c r="D117" i="11"/>
  <c r="E117" i="11"/>
  <c r="F117" i="11"/>
  <c r="G117" i="11"/>
  <c r="H117" i="11"/>
  <c r="E118" i="11"/>
  <c r="A118" i="11" s="1"/>
  <c r="F118" i="11"/>
  <c r="G118" i="11"/>
  <c r="H118" i="11"/>
  <c r="B119" i="11"/>
  <c r="E119" i="11"/>
  <c r="A119" i="11" s="1"/>
  <c r="F119" i="11"/>
  <c r="G119" i="11"/>
  <c r="H119" i="11"/>
  <c r="A120" i="11"/>
  <c r="E120" i="11"/>
  <c r="B120" i="11" s="1"/>
  <c r="F120" i="11"/>
  <c r="G120" i="11"/>
  <c r="H120" i="11"/>
  <c r="A121" i="11"/>
  <c r="B121" i="11"/>
  <c r="C121" i="11"/>
  <c r="D121" i="11"/>
  <c r="E121" i="11"/>
  <c r="F121" i="11"/>
  <c r="H121" i="11" s="1"/>
  <c r="G121" i="11"/>
  <c r="E122" i="11"/>
  <c r="F122" i="11"/>
  <c r="G122" i="11"/>
  <c r="H122" i="11"/>
  <c r="A123" i="11"/>
  <c r="E123" i="11"/>
  <c r="B123" i="11" s="1"/>
  <c r="F123" i="11"/>
  <c r="G123" i="11"/>
  <c r="H123" i="11"/>
  <c r="B124" i="11"/>
  <c r="E124" i="11"/>
  <c r="A124" i="11" s="1"/>
  <c r="F124" i="11"/>
  <c r="G124" i="11"/>
  <c r="H124" i="11"/>
  <c r="E125" i="11"/>
  <c r="F125" i="11"/>
  <c r="H125" i="11" s="1"/>
  <c r="G125" i="11"/>
  <c r="A126" i="11"/>
  <c r="B126" i="11"/>
  <c r="C126" i="11"/>
  <c r="D126" i="11"/>
  <c r="E126" i="11"/>
  <c r="F126" i="11"/>
  <c r="H126" i="11" s="1"/>
  <c r="G126" i="11"/>
  <c r="E127" i="11"/>
  <c r="D127" i="11" s="1"/>
  <c r="F127" i="11"/>
  <c r="G127" i="11"/>
  <c r="H127" i="11"/>
  <c r="E128" i="11"/>
  <c r="A128" i="11" s="1"/>
  <c r="F128" i="11"/>
  <c r="G128" i="11"/>
  <c r="H128" i="11"/>
  <c r="B129" i="11"/>
  <c r="E129" i="11"/>
  <c r="A129" i="11" s="1"/>
  <c r="F129" i="11"/>
  <c r="G129" i="11"/>
  <c r="H129" i="11"/>
  <c r="E130" i="11"/>
  <c r="B130" i="11" s="1"/>
  <c r="F130" i="11"/>
  <c r="G130" i="11"/>
  <c r="H130" i="11"/>
  <c r="A131" i="11"/>
  <c r="B131" i="11"/>
  <c r="C131" i="11"/>
  <c r="D131" i="11"/>
  <c r="E131" i="11"/>
  <c r="F131" i="11"/>
  <c r="H131" i="11" s="1"/>
  <c r="G131" i="11"/>
  <c r="E132" i="11"/>
  <c r="F132" i="11"/>
  <c r="G132" i="11"/>
  <c r="H132" i="11"/>
  <c r="E133" i="11"/>
  <c r="A133" i="11" s="1"/>
  <c r="F133" i="11"/>
  <c r="G133" i="11"/>
  <c r="H133" i="11"/>
  <c r="B134" i="11"/>
  <c r="E134" i="11"/>
  <c r="A134" i="11" s="1"/>
  <c r="F134" i="11"/>
  <c r="G134" i="11"/>
  <c r="H134" i="11"/>
  <c r="I14" i="11"/>
  <c r="Q94" i="2"/>
  <c r="P94" i="2"/>
  <c r="H94" i="2"/>
  <c r="Q93" i="2"/>
  <c r="P93" i="2"/>
  <c r="H93" i="2"/>
  <c r="Q92" i="2"/>
  <c r="P92" i="2"/>
  <c r="H92" i="2"/>
  <c r="Q128" i="2"/>
  <c r="P128" i="2"/>
  <c r="H128" i="2"/>
  <c r="Q127" i="2"/>
  <c r="P127" i="2"/>
  <c r="H127" i="2"/>
  <c r="Q126" i="2"/>
  <c r="P126" i="2"/>
  <c r="H126" i="2"/>
  <c r="Q125" i="2"/>
  <c r="P125" i="2"/>
  <c r="O125" i="2"/>
  <c r="H125" i="2"/>
  <c r="Q124" i="2"/>
  <c r="P124" i="2"/>
  <c r="O124" i="2"/>
  <c r="H124" i="2"/>
  <c r="Q123" i="2"/>
  <c r="P123" i="2"/>
  <c r="O123" i="2"/>
  <c r="H123" i="2"/>
  <c r="Q122" i="2"/>
  <c r="P122" i="2"/>
  <c r="O122" i="2"/>
  <c r="H122" i="2"/>
  <c r="Q121" i="2"/>
  <c r="P121" i="2"/>
  <c r="O121" i="2"/>
  <c r="H121" i="2"/>
  <c r="Q120" i="2"/>
  <c r="P120" i="2"/>
  <c r="O120" i="2"/>
  <c r="H120" i="2"/>
  <c r="Q119" i="2"/>
  <c r="P119" i="2"/>
  <c r="O119" i="2"/>
  <c r="H119" i="2"/>
  <c r="Q118" i="2"/>
  <c r="P118" i="2"/>
  <c r="O118" i="2"/>
  <c r="H118" i="2"/>
  <c r="Q117" i="2"/>
  <c r="P117" i="2"/>
  <c r="O117" i="2"/>
  <c r="H117" i="2"/>
  <c r="Q116" i="2"/>
  <c r="P116" i="2"/>
  <c r="O116" i="2"/>
  <c r="H116" i="2"/>
  <c r="Q115" i="2"/>
  <c r="P115" i="2"/>
  <c r="O115" i="2"/>
  <c r="H115" i="2"/>
  <c r="Q114" i="2"/>
  <c r="P114" i="2"/>
  <c r="H114" i="2"/>
  <c r="Q113" i="2"/>
  <c r="P113" i="2"/>
  <c r="O113" i="2"/>
  <c r="H113" i="2"/>
  <c r="Q112" i="2"/>
  <c r="P112" i="2"/>
  <c r="O112" i="2"/>
  <c r="H112" i="2"/>
  <c r="Q111" i="2"/>
  <c r="P111" i="2"/>
  <c r="O111" i="2"/>
  <c r="H111" i="2"/>
  <c r="Q110" i="2"/>
  <c r="P110" i="2"/>
  <c r="O110" i="2"/>
  <c r="H110" i="2"/>
  <c r="Q109" i="2"/>
  <c r="P109" i="2"/>
  <c r="O109" i="2"/>
  <c r="H109" i="2"/>
  <c r="Q108" i="2"/>
  <c r="P108" i="2"/>
  <c r="O108" i="2"/>
  <c r="H108" i="2"/>
  <c r="Q107" i="2"/>
  <c r="P107" i="2"/>
  <c r="O107" i="2"/>
  <c r="H107" i="2"/>
  <c r="Q106" i="2"/>
  <c r="P106" i="2"/>
  <c r="O106" i="2"/>
  <c r="H106" i="2"/>
  <c r="Q105" i="2"/>
  <c r="P105" i="2"/>
  <c r="O105" i="2"/>
  <c r="H105" i="2"/>
  <c r="Q104" i="2"/>
  <c r="P104" i="2"/>
  <c r="O104" i="2"/>
  <c r="H104" i="2"/>
  <c r="Q103" i="2"/>
  <c r="P103" i="2"/>
  <c r="O103" i="2"/>
  <c r="H103" i="2"/>
  <c r="Q102" i="2"/>
  <c r="P102" i="2"/>
  <c r="O102" i="2"/>
  <c r="H102" i="2"/>
  <c r="Q101" i="2"/>
  <c r="P101" i="2"/>
  <c r="H101" i="2"/>
  <c r="Q100" i="2"/>
  <c r="P100" i="2"/>
  <c r="H100" i="2"/>
  <c r="Q99" i="2"/>
  <c r="P99" i="2"/>
  <c r="H99" i="2"/>
  <c r="Q98" i="2"/>
  <c r="P98" i="2"/>
  <c r="H98" i="2"/>
  <c r="Q97" i="2"/>
  <c r="P97" i="2"/>
  <c r="H97" i="2"/>
  <c r="Q96" i="2"/>
  <c r="P96" i="2"/>
  <c r="H96" i="2"/>
  <c r="Q95" i="2"/>
  <c r="P95" i="2"/>
  <c r="H95" i="2"/>
  <c r="Q91" i="2"/>
  <c r="P91" i="2"/>
  <c r="H91" i="2"/>
  <c r="Q90" i="2"/>
  <c r="P90" i="2"/>
  <c r="O90" i="2"/>
  <c r="H90" i="2"/>
  <c r="Q89" i="2"/>
  <c r="P89" i="2"/>
  <c r="H89" i="2"/>
  <c r="Q88" i="2"/>
  <c r="P88" i="2"/>
  <c r="H88" i="2"/>
  <c r="Q87" i="2"/>
  <c r="P87" i="2"/>
  <c r="H87" i="2"/>
  <c r="Q86" i="2"/>
  <c r="P86" i="2"/>
  <c r="H86" i="2"/>
  <c r="Q85" i="2"/>
  <c r="P85" i="2"/>
  <c r="H85" i="2"/>
  <c r="Q84" i="2"/>
  <c r="P84" i="2"/>
  <c r="H84" i="2"/>
  <c r="Q83" i="2"/>
  <c r="P83" i="2"/>
  <c r="H83" i="2"/>
  <c r="Q82" i="2"/>
  <c r="P82" i="2"/>
  <c r="H82" i="2"/>
  <c r="Q81" i="2"/>
  <c r="P81" i="2"/>
  <c r="H81" i="2"/>
  <c r="Q80" i="2"/>
  <c r="P80" i="2"/>
  <c r="O80" i="2"/>
  <c r="H80" i="2"/>
  <c r="Q79" i="2"/>
  <c r="P79" i="2"/>
  <c r="H79" i="2"/>
  <c r="Q78" i="2"/>
  <c r="P78" i="2"/>
  <c r="H78" i="2"/>
  <c r="Q77" i="2"/>
  <c r="P77" i="2"/>
  <c r="H77" i="2"/>
  <c r="Q76" i="2"/>
  <c r="P76" i="2"/>
  <c r="O76" i="2"/>
  <c r="H76" i="2"/>
  <c r="Q75" i="2"/>
  <c r="P75" i="2"/>
  <c r="H75" i="2"/>
  <c r="Q74" i="2"/>
  <c r="P74" i="2"/>
  <c r="H74" i="2"/>
  <c r="Q73" i="2"/>
  <c r="P73" i="2"/>
  <c r="H73" i="2"/>
  <c r="Q72" i="2"/>
  <c r="P72" i="2"/>
  <c r="H72" i="2"/>
  <c r="Q71" i="2"/>
  <c r="P71" i="2"/>
  <c r="H71" i="2"/>
  <c r="Q70" i="2"/>
  <c r="P70" i="2"/>
  <c r="H70" i="2"/>
  <c r="Q69" i="2"/>
  <c r="P69" i="2"/>
  <c r="H69" i="2"/>
  <c r="Q68" i="2"/>
  <c r="P68" i="2"/>
  <c r="H68" i="2"/>
  <c r="Q67" i="2"/>
  <c r="P67" i="2"/>
  <c r="H67" i="2"/>
  <c r="Q66" i="2"/>
  <c r="P66" i="2"/>
  <c r="H66" i="2"/>
  <c r="Q65" i="2"/>
  <c r="P65" i="2"/>
  <c r="H65" i="2"/>
  <c r="Q64" i="2"/>
  <c r="P64" i="2"/>
  <c r="H64" i="2"/>
  <c r="Q63" i="2"/>
  <c r="P63" i="2"/>
  <c r="H63" i="2"/>
  <c r="Q62" i="2"/>
  <c r="P62" i="2"/>
  <c r="H62" i="2"/>
  <c r="Q61" i="2"/>
  <c r="P61" i="2"/>
  <c r="H61" i="2"/>
  <c r="Q60" i="2"/>
  <c r="P60" i="2"/>
  <c r="H60" i="2"/>
  <c r="Q59" i="2"/>
  <c r="P59" i="2"/>
  <c r="H59" i="2"/>
  <c r="Q58" i="2"/>
  <c r="P58" i="2"/>
  <c r="H58" i="2"/>
  <c r="Q57" i="2"/>
  <c r="P57" i="2"/>
  <c r="H57" i="2"/>
  <c r="Q56" i="2"/>
  <c r="P56" i="2"/>
  <c r="H56" i="2"/>
  <c r="Q55" i="2"/>
  <c r="P55" i="2"/>
  <c r="H55" i="2"/>
  <c r="Q54" i="2"/>
  <c r="P54" i="2"/>
  <c r="H54" i="2"/>
  <c r="Q53" i="2"/>
  <c r="P53" i="2"/>
  <c r="H53" i="2"/>
  <c r="Q52" i="2"/>
  <c r="P52" i="2"/>
  <c r="H52" i="2"/>
  <c r="Q51" i="2"/>
  <c r="P51" i="2"/>
  <c r="H51" i="2"/>
  <c r="Q50" i="2"/>
  <c r="P50" i="2"/>
  <c r="H50" i="2"/>
  <c r="Q49" i="2"/>
  <c r="P49" i="2"/>
  <c r="H49" i="2"/>
  <c r="Q48" i="2"/>
  <c r="P48" i="2"/>
  <c r="H48" i="2"/>
  <c r="Q47" i="2"/>
  <c r="P47" i="2"/>
  <c r="H47" i="2"/>
  <c r="Q46" i="2"/>
  <c r="P46" i="2"/>
  <c r="H46" i="2"/>
  <c r="Q45" i="2"/>
  <c r="P45" i="2"/>
  <c r="H45" i="2"/>
  <c r="Q44" i="2"/>
  <c r="P44" i="2"/>
  <c r="H44" i="2"/>
  <c r="Q43" i="2"/>
  <c r="P43" i="2"/>
  <c r="H43" i="2"/>
  <c r="Q42" i="2"/>
  <c r="P42" i="2"/>
  <c r="H42" i="2"/>
  <c r="Q41" i="2"/>
  <c r="P41" i="2"/>
  <c r="H41" i="2"/>
  <c r="Q40" i="2"/>
  <c r="P40" i="2"/>
  <c r="H40" i="2"/>
  <c r="Q39" i="2"/>
  <c r="P39" i="2"/>
  <c r="H39" i="2"/>
  <c r="Q38" i="2"/>
  <c r="P38" i="2"/>
  <c r="H38" i="2"/>
  <c r="Q37" i="2"/>
  <c r="P37" i="2"/>
  <c r="H37" i="2"/>
  <c r="Q36" i="2"/>
  <c r="P36" i="2"/>
  <c r="H36" i="2"/>
  <c r="Q35" i="2"/>
  <c r="P35" i="2"/>
  <c r="H35" i="2"/>
  <c r="Q34" i="2"/>
  <c r="P34" i="2"/>
  <c r="H34" i="2"/>
  <c r="Q33" i="2"/>
  <c r="P33" i="2"/>
  <c r="H33" i="2"/>
  <c r="Q32" i="2"/>
  <c r="P32" i="2"/>
  <c r="H32" i="2"/>
  <c r="Q31" i="2"/>
  <c r="P31" i="2"/>
  <c r="H31" i="2"/>
  <c r="Q30" i="2"/>
  <c r="P30" i="2"/>
  <c r="H30" i="2"/>
  <c r="Q29" i="2"/>
  <c r="P29" i="2"/>
  <c r="H29" i="2"/>
  <c r="Q28" i="2"/>
  <c r="P28" i="2"/>
  <c r="H28" i="2"/>
  <c r="Q27" i="2"/>
  <c r="P27" i="2"/>
  <c r="H27" i="2"/>
  <c r="Q26" i="2"/>
  <c r="P26" i="2"/>
  <c r="H26" i="2"/>
  <c r="Q25" i="2"/>
  <c r="P25" i="2"/>
  <c r="H25" i="2"/>
  <c r="Q24" i="2"/>
  <c r="P24" i="2"/>
  <c r="H24" i="2"/>
  <c r="Q23" i="2"/>
  <c r="P23" i="2"/>
  <c r="H23" i="2"/>
  <c r="Q22" i="2"/>
  <c r="P22" i="2"/>
  <c r="H22" i="2"/>
  <c r="Q21" i="2"/>
  <c r="P21" i="2"/>
  <c r="H21" i="2"/>
  <c r="Q20" i="2"/>
  <c r="P20" i="2"/>
  <c r="H20" i="2"/>
  <c r="Q19" i="2"/>
  <c r="P19" i="2"/>
  <c r="H19" i="2"/>
  <c r="Q18" i="2"/>
  <c r="P18" i="2"/>
  <c r="H18" i="2"/>
  <c r="Q17" i="2"/>
  <c r="P17" i="2"/>
  <c r="H17" i="2"/>
  <c r="Q16" i="2"/>
  <c r="P16" i="2"/>
  <c r="H16" i="2"/>
  <c r="Q15" i="2"/>
  <c r="P15" i="2"/>
  <c r="H15" i="2"/>
  <c r="Q14" i="2"/>
  <c r="P14" i="2"/>
  <c r="H14" i="2"/>
  <c r="Q13" i="2"/>
  <c r="P13" i="2"/>
  <c r="H13" i="2"/>
  <c r="Q12" i="2"/>
  <c r="P12" i="2"/>
  <c r="H12" i="2"/>
  <c r="Q11" i="2"/>
  <c r="P11" i="2"/>
  <c r="H11" i="2"/>
  <c r="Q10" i="2"/>
  <c r="P10" i="2"/>
  <c r="H10" i="2"/>
  <c r="Q9" i="2"/>
  <c r="P9" i="2"/>
  <c r="H9" i="2"/>
  <c r="Q8" i="2"/>
  <c r="P8" i="2"/>
  <c r="H8" i="2"/>
  <c r="Q7" i="2"/>
  <c r="P7" i="2"/>
  <c r="H7" i="2"/>
  <c r="N5" i="2"/>
  <c r="E28" i="7"/>
  <c r="E23" i="7"/>
  <c r="F24" i="7" s="1"/>
  <c r="F28" i="7" s="1"/>
  <c r="E9" i="9"/>
  <c r="D8" i="9"/>
  <c r="H15" i="11" l="1"/>
  <c r="H25" i="11"/>
  <c r="H17" i="11"/>
  <c r="B88" i="11"/>
  <c r="H57" i="11"/>
  <c r="D38" i="11"/>
  <c r="A35" i="11"/>
  <c r="B57" i="11"/>
  <c r="C57" i="11"/>
  <c r="D57" i="11"/>
  <c r="A57" i="11"/>
  <c r="C38" i="11"/>
  <c r="B107" i="11"/>
  <c r="C107" i="11"/>
  <c r="D107" i="11"/>
  <c r="A107" i="11"/>
  <c r="B38" i="11"/>
  <c r="H93" i="11"/>
  <c r="A125" i="11"/>
  <c r="B125" i="11"/>
  <c r="D110" i="11"/>
  <c r="H63" i="11"/>
  <c r="H113" i="11"/>
  <c r="H82" i="11"/>
  <c r="D63" i="11"/>
  <c r="D128" i="11"/>
  <c r="D113" i="11"/>
  <c r="C63" i="11"/>
  <c r="C128" i="11"/>
  <c r="H32" i="11"/>
  <c r="H100" i="11"/>
  <c r="D85" i="11"/>
  <c r="H88" i="11"/>
  <c r="C85" i="11"/>
  <c r="A50" i="11"/>
  <c r="C50" i="11"/>
  <c r="D50" i="11"/>
  <c r="B50" i="11"/>
  <c r="D88" i="11"/>
  <c r="A85" i="11"/>
  <c r="H38" i="11"/>
  <c r="C35" i="11"/>
  <c r="C88" i="11"/>
  <c r="B35" i="11"/>
  <c r="B122" i="11"/>
  <c r="C122" i="11"/>
  <c r="A122" i="11"/>
  <c r="B22" i="11"/>
  <c r="C22" i="11"/>
  <c r="D22" i="11"/>
  <c r="A22" i="11"/>
  <c r="D125" i="11"/>
  <c r="C110" i="11"/>
  <c r="C125" i="11"/>
  <c r="B110" i="11"/>
  <c r="B82" i="11"/>
  <c r="C82" i="11"/>
  <c r="D82" i="11"/>
  <c r="A82" i="11"/>
  <c r="B63" i="11"/>
  <c r="D122" i="11"/>
  <c r="A25" i="11"/>
  <c r="B25" i="11"/>
  <c r="C25" i="11"/>
  <c r="D25" i="11"/>
  <c r="C113" i="11"/>
  <c r="B128" i="11"/>
  <c r="B113" i="11"/>
  <c r="B32" i="11"/>
  <c r="C32" i="11"/>
  <c r="D32" i="11"/>
  <c r="A32" i="11"/>
  <c r="A75" i="11"/>
  <c r="C75" i="11"/>
  <c r="D75" i="11"/>
  <c r="B75" i="11"/>
  <c r="C18" i="11"/>
  <c r="B18" i="11"/>
  <c r="A130" i="11"/>
  <c r="B93" i="11"/>
  <c r="A90" i="11"/>
  <c r="B77" i="11"/>
  <c r="C77" i="11"/>
  <c r="D77" i="11"/>
  <c r="A77" i="11"/>
  <c r="A68" i="11"/>
  <c r="D55" i="11"/>
  <c r="B52" i="11"/>
  <c r="C52" i="11"/>
  <c r="D52" i="11"/>
  <c r="A52" i="11"/>
  <c r="A43" i="11"/>
  <c r="D30" i="11"/>
  <c r="B27" i="11"/>
  <c r="C27" i="11"/>
  <c r="D27" i="11"/>
  <c r="A27" i="11"/>
  <c r="A15" i="11"/>
  <c r="D105" i="11"/>
  <c r="C102" i="11"/>
  <c r="D102" i="11"/>
  <c r="A102" i="11"/>
  <c r="B102" i="11"/>
  <c r="A93" i="11"/>
  <c r="D83" i="11"/>
  <c r="C80" i="11"/>
  <c r="D58" i="11"/>
  <c r="C55" i="11"/>
  <c r="D33" i="11"/>
  <c r="C30" i="11"/>
  <c r="D108" i="11"/>
  <c r="C105" i="11"/>
  <c r="H92" i="11"/>
  <c r="C83" i="11"/>
  <c r="B80" i="11"/>
  <c r="C58" i="11"/>
  <c r="B55" i="11"/>
  <c r="C33" i="11"/>
  <c r="B30" i="11"/>
  <c r="D123" i="11"/>
  <c r="D120" i="11"/>
  <c r="B117" i="11"/>
  <c r="C117" i="11"/>
  <c r="A117" i="11"/>
  <c r="C108" i="11"/>
  <c r="B105" i="11"/>
  <c r="B83" i="11"/>
  <c r="A80" i="11"/>
  <c r="B58" i="11"/>
  <c r="B33" i="11"/>
  <c r="D103" i="11"/>
  <c r="C100" i="11"/>
  <c r="C78" i="11"/>
  <c r="C53" i="11"/>
  <c r="C28" i="11"/>
  <c r="D18" i="11"/>
  <c r="C130" i="11"/>
  <c r="B118" i="11"/>
  <c r="B115" i="11"/>
  <c r="D93" i="11"/>
  <c r="C90" i="11"/>
  <c r="C68" i="11"/>
  <c r="B65" i="11"/>
  <c r="C43" i="11"/>
  <c r="B40" i="11"/>
  <c r="C15" i="11"/>
  <c r="H20" i="11"/>
  <c r="A132" i="11"/>
  <c r="B132" i="11"/>
  <c r="C132" i="11"/>
  <c r="C123" i="11"/>
  <c r="C120" i="11"/>
  <c r="B108" i="11"/>
  <c r="B67" i="11"/>
  <c r="C67" i="11"/>
  <c r="D67" i="11"/>
  <c r="A67" i="11"/>
  <c r="B42" i="11"/>
  <c r="C42" i="11"/>
  <c r="D42" i="11"/>
  <c r="A42" i="11"/>
  <c r="C17" i="11"/>
  <c r="A17" i="11"/>
  <c r="B17" i="11"/>
  <c r="A72" i="11"/>
  <c r="B72" i="11"/>
  <c r="C72" i="11"/>
  <c r="D72" i="11"/>
  <c r="B47" i="11"/>
  <c r="C47" i="11"/>
  <c r="D47" i="11"/>
  <c r="A47" i="11"/>
  <c r="D100" i="11"/>
  <c r="B97" i="11"/>
  <c r="C97" i="11"/>
  <c r="D97" i="11"/>
  <c r="A97" i="11"/>
  <c r="D78" i="11"/>
  <c r="D53" i="11"/>
  <c r="D28" i="11"/>
  <c r="C103" i="11"/>
  <c r="B100" i="11"/>
  <c r="B78" i="11"/>
  <c r="B53" i="11"/>
  <c r="B28" i="11"/>
  <c r="D118" i="11"/>
  <c r="D115" i="11"/>
  <c r="C112" i="11"/>
  <c r="A112" i="11"/>
  <c r="B112" i="11"/>
  <c r="B103" i="11"/>
  <c r="C87" i="11"/>
  <c r="D87" i="11"/>
  <c r="A87" i="11"/>
  <c r="B87" i="11"/>
  <c r="D65" i="11"/>
  <c r="B62" i="11"/>
  <c r="C62" i="11"/>
  <c r="D62" i="11"/>
  <c r="A62" i="11"/>
  <c r="D40" i="11"/>
  <c r="B37" i="11"/>
  <c r="C37" i="11"/>
  <c r="D37" i="11"/>
  <c r="A37" i="11"/>
  <c r="D133" i="11"/>
  <c r="D130" i="11"/>
  <c r="C127" i="11"/>
  <c r="A127" i="11"/>
  <c r="B127" i="11"/>
  <c r="C118" i="11"/>
  <c r="C115" i="11"/>
  <c r="D112" i="11"/>
  <c r="D90" i="11"/>
  <c r="D68" i="11"/>
  <c r="C65" i="11"/>
  <c r="D43" i="11"/>
  <c r="C40" i="11"/>
  <c r="D15" i="11"/>
  <c r="C133" i="11"/>
  <c r="B133" i="11"/>
  <c r="D132" i="11"/>
  <c r="B92" i="11"/>
  <c r="C92" i="11"/>
  <c r="D92" i="11"/>
  <c r="A92" i="11"/>
  <c r="D17" i="11"/>
  <c r="D134" i="11"/>
  <c r="D129" i="11"/>
  <c r="D124" i="11"/>
  <c r="D119" i="11"/>
  <c r="D114" i="11"/>
  <c r="D109" i="11"/>
  <c r="D104" i="11"/>
  <c r="D99" i="11"/>
  <c r="D94" i="11"/>
  <c r="D89" i="11"/>
  <c r="D84" i="11"/>
  <c r="D79" i="11"/>
  <c r="D74" i="11"/>
  <c r="D69" i="11"/>
  <c r="D64" i="11"/>
  <c r="D59" i="11"/>
  <c r="D54" i="11"/>
  <c r="D49" i="11"/>
  <c r="D44" i="11"/>
  <c r="D39" i="11"/>
  <c r="D34" i="11"/>
  <c r="D29" i="11"/>
  <c r="D24" i="11"/>
  <c r="D19" i="11"/>
  <c r="D14" i="11"/>
  <c r="C134" i="11"/>
  <c r="C129" i="11"/>
  <c r="C124" i="11"/>
  <c r="C119" i="11"/>
  <c r="C114" i="11"/>
  <c r="C109" i="11"/>
  <c r="C104" i="11"/>
  <c r="C99" i="11"/>
  <c r="C94" i="11"/>
  <c r="C89" i="11"/>
  <c r="C84" i="11"/>
  <c r="C79" i="11"/>
  <c r="C74" i="11"/>
  <c r="C69" i="11"/>
  <c r="C64" i="11"/>
  <c r="C59" i="11"/>
  <c r="C54" i="11"/>
  <c r="C49" i="11"/>
  <c r="C44" i="11"/>
  <c r="C39" i="11"/>
  <c r="C34" i="11"/>
  <c r="C29" i="11"/>
  <c r="C24" i="11"/>
  <c r="C19" i="11"/>
  <c r="C14" i="11"/>
  <c r="B89" i="11"/>
  <c r="O114" i="2"/>
  <c r="O128" i="2" s="1"/>
  <c r="O126" i="2" l="1"/>
  <c r="O127" i="2" s="1"/>
  <c r="O5" i="2" l="1"/>
  <c r="H2" i="5" l="1"/>
  <c r="G2" i="5"/>
  <c r="K2" i="5" l="1"/>
  <c r="I2" i="5" l="1"/>
  <c r="J2" i="5"/>
  <c r="L2" i="5"/>
</calcChain>
</file>

<file path=xl/sharedStrings.xml><?xml version="1.0" encoding="utf-8"?>
<sst xmlns="http://schemas.openxmlformats.org/spreadsheetml/2006/main" count="1205" uniqueCount="556">
  <si>
    <t xml:space="preserve">Đơn vị: </t>
  </si>
  <si>
    <t>Địa chỉ:</t>
  </si>
  <si>
    <t>MST:</t>
  </si>
  <si>
    <t>DIỄN GIẢI</t>
  </si>
  <si>
    <t>5112</t>
  </si>
  <si>
    <t>Tổng cộng:</t>
  </si>
  <si>
    <t>NGÀY
GHI SỔ</t>
  </si>
  <si>
    <t>SỐ PHIẾU THU/CHI</t>
  </si>
  <si>
    <t>SỐ PHIẾU
NHẬP/ XUẤT</t>
  </si>
  <si>
    <t>SỐ PHIẾU 
KẾ TOÁN</t>
  </si>
  <si>
    <t>SỐ HĐ VÀ CÁC CHỨNG TỪ KHÁC</t>
  </si>
  <si>
    <t>NGÀY 
CHỨNG TỪ</t>
  </si>
  <si>
    <t>ĐỊA CHỊ/
BỘ PHẬN</t>
  </si>
  <si>
    <t>TKGHINO</t>
  </si>
  <si>
    <t>TKGHICO</t>
  </si>
  <si>
    <t>SỐ LUỢNG PHÁT SINH</t>
  </si>
  <si>
    <t>SỐ TIỀN PHÁT SINH</t>
  </si>
  <si>
    <t>1111</t>
  </si>
  <si>
    <t>1121</t>
  </si>
  <si>
    <t>Thuế GTGT được khấu trừ</t>
  </si>
  <si>
    <t>1331</t>
  </si>
  <si>
    <t>6428</t>
  </si>
  <si>
    <t>Thuế GTGT phải nộp</t>
  </si>
  <si>
    <t>3531</t>
  </si>
  <si>
    <t>6427</t>
  </si>
  <si>
    <t>211</t>
  </si>
  <si>
    <t>1332</t>
  </si>
  <si>
    <t>632</t>
  </si>
  <si>
    <t>6412</t>
  </si>
  <si>
    <t>6422</t>
  </si>
  <si>
    <t>6423</t>
  </si>
  <si>
    <t>2141</t>
  </si>
  <si>
    <t>3334</t>
  </si>
  <si>
    <t>411</t>
  </si>
  <si>
    <t>6425</t>
  </si>
  <si>
    <t>6411</t>
  </si>
  <si>
    <t>6421</t>
  </si>
  <si>
    <t>6414</t>
  </si>
  <si>
    <t>6424</t>
  </si>
  <si>
    <t>911</t>
  </si>
  <si>
    <t>Kết chuyển giá vốn hàng bán</t>
  </si>
  <si>
    <t>Kết chuyển chi phí bán hàng</t>
  </si>
  <si>
    <t>8211</t>
  </si>
  <si>
    <t>421</t>
  </si>
  <si>
    <t>ĐVT</t>
  </si>
  <si>
    <t>SỐ
 HIỆU TK</t>
  </si>
  <si>
    <t>TÊN TÀI KHOẢN</t>
  </si>
  <si>
    <t>LOẠI TK</t>
  </si>
  <si>
    <t>SLG TỒN ĐẦU KỲ</t>
  </si>
  <si>
    <t>SỐ DƯ ĐẦU KỲ</t>
  </si>
  <si>
    <t>N</t>
  </si>
  <si>
    <t>VND</t>
  </si>
  <si>
    <t>1122</t>
  </si>
  <si>
    <t>cái</t>
  </si>
  <si>
    <t>C</t>
  </si>
  <si>
    <t>Phải trả, phải nộp khác</t>
  </si>
  <si>
    <t>Quỹ khen thưởng</t>
  </si>
  <si>
    <t>3532</t>
  </si>
  <si>
    <t>Quỹ phúc lợi</t>
  </si>
  <si>
    <t>Nguồn vốn kinh doanh</t>
  </si>
  <si>
    <t>Giá vốn hàng bán</t>
  </si>
  <si>
    <t>6413</t>
  </si>
  <si>
    <t>6417</t>
  </si>
  <si>
    <t>6418</t>
  </si>
  <si>
    <t>Chi phí quản lý doanh nghiệp</t>
  </si>
  <si>
    <t>Xác định kết quả kinh doanh</t>
  </si>
  <si>
    <t>Tổng cộng</t>
  </si>
  <si>
    <t>PHIẾU KẾ TOÁN</t>
  </si>
  <si>
    <t>Chứng từ</t>
  </si>
  <si>
    <t>Nội dung</t>
  </si>
  <si>
    <t>Tài khoản</t>
  </si>
  <si>
    <t>PS Nợ</t>
  </si>
  <si>
    <t>PS Có</t>
  </si>
  <si>
    <t>Số</t>
  </si>
  <si>
    <t>Ngày</t>
  </si>
  <si>
    <t>Người lập biểu</t>
  </si>
  <si>
    <t>Kế toán Trưởng</t>
  </si>
  <si>
    <t>TỔNG SỐ PHÁT SINH NỢ</t>
  </si>
  <si>
    <t>TỔNG SỐ PHÁT SINH CÓ</t>
  </si>
  <si>
    <t>PHIẾU THU</t>
  </si>
  <si>
    <t>SỐ DƯ CUỐI KỲ</t>
  </si>
  <si>
    <t>Người lập biểu: Họ và tên sinh viên</t>
  </si>
  <si>
    <t>SỐ HIỆU</t>
  </si>
  <si>
    <t>NGÀY GHI SỔ</t>
  </si>
  <si>
    <t>CHỨNG TỪ</t>
  </si>
  <si>
    <t xml:space="preserve">TK ĐỐI ỨNG </t>
  </si>
  <si>
    <t>SỐ TIỀN</t>
  </si>
  <si>
    <t>SỐ TỒN</t>
  </si>
  <si>
    <t>SỐ</t>
  </si>
  <si>
    <t>NGÀY</t>
  </si>
  <si>
    <t>NỢ</t>
  </si>
  <si>
    <t xml:space="preserve"> CÓ</t>
  </si>
  <si>
    <t>TỔNG SỐ PHÁT SINH</t>
  </si>
  <si>
    <t>141</t>
  </si>
  <si>
    <t>NGHIỆP VỤ KINH TẾ PHÁT SINH THÁNG 03 NĂM 2023</t>
  </si>
  <si>
    <t>STT</t>
  </si>
  <si>
    <t>TÊN NHÂN VIÊN/CSKD</t>
  </si>
  <si>
    <t>KIỂM TRA TKNO</t>
  </si>
  <si>
    <t>KIỂM TRA TKCO</t>
  </si>
  <si>
    <t>PKT01</t>
  </si>
  <si>
    <t>BC01</t>
  </si>
  <si>
    <t xml:space="preserve">DNTN Thương Mại Thế Lâm </t>
  </si>
  <si>
    <t>32 Cách Mạng Tháng Tám, Q.10, Tp.HCM
MST: 0302579108
TK: 053.100.200.7658 tại VCB, CN Q.10</t>
  </si>
  <si>
    <t>DNTN Thương Mại Thế Lâm thanh toán nợ cũ</t>
  </si>
  <si>
    <t>13102</t>
  </si>
  <si>
    <t>PKT02</t>
  </si>
  <si>
    <t>BN01</t>
  </si>
  <si>
    <t>NH Vietcombank</t>
  </si>
  <si>
    <t>VCB_Số tài khoản 007100 205 8604</t>
  </si>
  <si>
    <t>Thanh toán lương cho CNV tháng 02/2023</t>
  </si>
  <si>
    <t>33411</t>
  </si>
  <si>
    <t>PT01</t>
  </si>
  <si>
    <t xml:space="preserve">Rút tiền gửi ngân hàng về nhập quỹ tiền mặt </t>
  </si>
  <si>
    <t>PKT03</t>
  </si>
  <si>
    <t>BN02, HDGTGT 1200</t>
  </si>
  <si>
    <t>Cty TNHH TM&amp;PTCN Quang Minh</t>
  </si>
  <si>
    <t>89 Tân Thành, P.15, Q.5, Tp.HCM
MST: 0301692964
TK: 2211 1000 1904 tại Sacombank, CN</t>
  </si>
  <si>
    <t>Thanh toán tiền mua máy photocopy Toshiba E Studio 233 ngày 01/03</t>
  </si>
  <si>
    <t>331103</t>
  </si>
  <si>
    <t>PC01</t>
  </si>
  <si>
    <t>Giấy đề nghị tạm ứng</t>
  </si>
  <si>
    <t>Nguyễn Hữu Nam</t>
  </si>
  <si>
    <t>Bộ phận kế toán</t>
  </si>
  <si>
    <t>Tạm ứng mua văn phòng phẩm dùng cho bộ phận bán hàng và bộ phận quản lý doanh nghiệp</t>
  </si>
  <si>
    <t>14101</t>
  </si>
  <si>
    <t>PKT04</t>
  </si>
  <si>
    <t>HĐ03</t>
  </si>
  <si>
    <t>Nguyễn Hữu Nam thanh toán tạm ứng</t>
  </si>
  <si>
    <t>PT02</t>
  </si>
  <si>
    <t>Nguyễn Hữu Nam nộp lại tiền tạm ứng thừa</t>
  </si>
  <si>
    <t>PKT05</t>
  </si>
  <si>
    <t>HD 04, BN04</t>
  </si>
  <si>
    <t>Ông, Bà Lâm Thanh Ngọc</t>
  </si>
  <si>
    <t>Thanh toán tiền tiền thuê nhà tháng 03/2023</t>
  </si>
  <si>
    <t>6277</t>
  </si>
  <si>
    <t>PKT06</t>
  </si>
  <si>
    <t>HDGTGT 632, BN05</t>
  </si>
  <si>
    <t>Cty TNHH TM-DV Vĩnh Tường</t>
  </si>
  <si>
    <t>34/28 Hồ Đắc Di, P. Tân Thanh, Q. Tân Phú, Tp.HCM
MST: 0301428712
TK: 1402151 6416 017 tại Techcombank, CN Tân Phú</t>
  </si>
  <si>
    <t xml:space="preserve">Thanh toán tiền mua vật liệu </t>
  </si>
  <si>
    <t>331104</t>
  </si>
  <si>
    <t>PC02</t>
  </si>
  <si>
    <t>HDGTGT 87, HDGTGT 94, HDGTGT 98</t>
  </si>
  <si>
    <t>DNTN Việt Hoa</t>
  </si>
  <si>
    <t>187 Phan Văn Trị, P11, Q. Bình Thạnh, TP.HCM
MST: 0304613840
TK: 205 100 000 7654 Tại Vietcombank Việt Nam</t>
  </si>
  <si>
    <t xml:space="preserve">Thanh toán tiền vận chuyển cho DNTN Việt Hoa </t>
  </si>
  <si>
    <t>331110</t>
  </si>
  <si>
    <t>PKT07</t>
  </si>
  <si>
    <t>BC02, BC03</t>
  </si>
  <si>
    <t>DNTN Thương Mại Tú Tú</t>
  </si>
  <si>
    <t>57 Nguyễn Thị Minh Khai, Q.1, TP.HCM
MST: 0300559014
TK: 007100 332 1122 tại VCB, CN Q.1</t>
  </si>
  <si>
    <t xml:space="preserve">DNTN Thương Mại Tú Tú thanh toán tiền hàng </t>
  </si>
  <si>
    <t>13101</t>
  </si>
  <si>
    <t>DNTN Thương Mại Thế Lâm</t>
  </si>
  <si>
    <t xml:space="preserve">DNTN Thương Mại Thế Lâm thanh toán tiền hàng </t>
  </si>
  <si>
    <t>PKT08</t>
  </si>
  <si>
    <t>BN07, HDGTGT 507447, HDGTGT 507448</t>
  </si>
  <si>
    <t xml:space="preserve">Cty Điện Lực Gia Định </t>
  </si>
  <si>
    <t>01 Phan Đăng Lưu, P.3, Q.Bình Thạnh
MST: 0300951119-004
TK: 007 8900 1233 007 tại Vietcombank, CN. Bình Thạnh</t>
  </si>
  <si>
    <t>Thanh toán tiền điện tháng 03/2023</t>
  </si>
  <si>
    <t xml:space="preserve">Thuế GTGT đầu vào được khấu trừ </t>
  </si>
  <si>
    <t>PKT09</t>
  </si>
  <si>
    <t>BN07, HDGTGT 830336, HDGTGT 830337</t>
  </si>
  <si>
    <t xml:space="preserve">Cty CP Cấp Nước Gia Định </t>
  </si>
  <si>
    <t>2Bis Nơ Trang Long, Q. Bình Thạnh
MST: 0304806225
TK: 1080 100 000 35712 tại Vietinbank, CN. Bình Thạnh</t>
  </si>
  <si>
    <t>Thanh toán tiền nước tháng 03/2023</t>
  </si>
  <si>
    <t>Thanh toán tiền nước tháng 03/2024</t>
  </si>
  <si>
    <t>Thanh toán tiền nước tháng 03/2025</t>
  </si>
  <si>
    <t>Thuế GTGT đầu vào được khấu trừ</t>
  </si>
  <si>
    <t>PKT10</t>
  </si>
  <si>
    <t>BN07, HDGTGT 8756, HDGTGT 0366, HDGTGT 0367</t>
  </si>
  <si>
    <t>Tập đoàn Bưu Chính Viễn Thông (VNPT)_HCM</t>
  </si>
  <si>
    <t>57 phố Huỳnh Thúc Kháng, P. Láng Hạ,Q. Đống Đa, Thành phố Hà Nội
MST: 0100684378
TK: 001 100 102 2222</t>
  </si>
  <si>
    <t>Thanh toán tiền internet và điện thoại tháng 03/2024</t>
  </si>
  <si>
    <t>PN01</t>
  </si>
  <si>
    <t>GTGT 13241</t>
  </si>
  <si>
    <t>Cty TNHH Phân Phối FPT</t>
  </si>
  <si>
    <t>63 Võ Văn Tần, P.6, Q.3, Tp.HCM
MST: 0302428756
TK: 110301 000884 tại Sacombank, CN Q.3</t>
  </si>
  <si>
    <t>Muua máy tính nhập kho</t>
  </si>
  <si>
    <t>153101</t>
  </si>
  <si>
    <t>331101</t>
  </si>
  <si>
    <t>Thuế GTGT đầu vào được khấu trừ của HĐ số 13241</t>
  </si>
  <si>
    <t>PX01</t>
  </si>
  <si>
    <t xml:space="preserve">Xuất kho máy tính để sử dụng cho các bộ phận </t>
  </si>
  <si>
    <t>24201</t>
  </si>
  <si>
    <t>PN02</t>
  </si>
  <si>
    <t>GTGT 6412, GTGT 87</t>
  </si>
  <si>
    <t>Cty CP Dệt May Gia Định</t>
  </si>
  <si>
    <t>189 Phan Văn Trị, P.11, Q. Bình Thạnh, Tp.HCM
MST: 0300744507
TK: 1020 100 000 91169 tại Vietinbank, CN Bình Thạnh</t>
  </si>
  <si>
    <t>Mua vải kaki polyester nhập kho</t>
  </si>
  <si>
    <t>152102</t>
  </si>
  <si>
    <t>331105</t>
  </si>
  <si>
    <t>Thuế GTGT đầu vào được khấu trừ của HĐ số 6412</t>
  </si>
  <si>
    <t>NH_DNTN Việt Hoa</t>
  </si>
  <si>
    <t>Chi phí vận chuyển hàng mua (vải kaki polyester)</t>
  </si>
  <si>
    <t>Thuế GTGT đầu vào được khấu trừ của HĐ số 87</t>
  </si>
  <si>
    <t>PN03</t>
  </si>
  <si>
    <t>GTGT 632</t>
  </si>
  <si>
    <t>Mua chỉ may công nghiệp nhập kho</t>
  </si>
  <si>
    <t>152201</t>
  </si>
  <si>
    <t>Mua keo áo nhập kho</t>
  </si>
  <si>
    <t>152202</t>
  </si>
  <si>
    <t>Mua nút áo nhập kho</t>
  </si>
  <si>
    <t>152203</t>
  </si>
  <si>
    <t>Mua nút quần nhập kho</t>
  </si>
  <si>
    <t>152204</t>
  </si>
  <si>
    <t>Thuế GTGT đầu vào được khấu trừ của HĐ số 632</t>
  </si>
  <si>
    <t>PX02</t>
  </si>
  <si>
    <t>Xuất kho vải kaki polyester cho PX2</t>
  </si>
  <si>
    <t>6212</t>
  </si>
  <si>
    <t>Xuất kho chỉ may công nghiệp cho PX2</t>
  </si>
  <si>
    <t>Xuất kho hộp nút quần cho PX2</t>
  </si>
  <si>
    <t>PN04</t>
  </si>
  <si>
    <t>GTGT 6424, GTGT 94</t>
  </si>
  <si>
    <t>Mua vải kate trắng nhập kho</t>
  </si>
  <si>
    <t>152101</t>
  </si>
  <si>
    <t>Thuế GTGT đầu vào được khấu trừ của HĐ số 6424</t>
  </si>
  <si>
    <t>Chi phí vận chuyển hàng mua (vải kate trắng)</t>
  </si>
  <si>
    <t>Thuế GTGT đầu vào được khấu trừ của HĐ số 94</t>
  </si>
  <si>
    <t>PN05</t>
  </si>
  <si>
    <t>Nhập kho Thành phẩm QTN</t>
  </si>
  <si>
    <t>155102</t>
  </si>
  <si>
    <t>1542</t>
  </si>
  <si>
    <t>PX03</t>
  </si>
  <si>
    <t>Xuất kho: Vải kate trắng cho PX1</t>
  </si>
  <si>
    <t>6211</t>
  </si>
  <si>
    <t>Xuất kho: Chỉ may công. nghiệp cho PX1</t>
  </si>
  <si>
    <t>Xuất kho: Keo đứng làm cổ áo cho PX1</t>
  </si>
  <si>
    <t>Xuất kho: Hộp nút áo cho PX1</t>
  </si>
  <si>
    <t>PN06</t>
  </si>
  <si>
    <t>Nhập kho Thành phẩm áo sơ mi (ASM)</t>
  </si>
  <si>
    <t>155101</t>
  </si>
  <si>
    <t>1541</t>
  </si>
  <si>
    <t>PKT12</t>
  </si>
  <si>
    <t>GTGT 1200</t>
  </si>
  <si>
    <t>Cty TNHH TM &amp; PTCN Quang Minh</t>
  </si>
  <si>
    <t xml:space="preserve">Mua máy photocopy Toshiba E Studio 233 </t>
  </si>
  <si>
    <t>211401</t>
  </si>
  <si>
    <t>Thuế GTGT đầu vào được khấu trừ của HĐ số 1200</t>
  </si>
  <si>
    <t>PKT13</t>
  </si>
  <si>
    <t>GTGT 512</t>
  </si>
  <si>
    <t>Công ty TNHH TM Cường Phương</t>
  </si>
  <si>
    <t>181/7 Đường 3/2, Q.10, Tp.HCM
MST: 0304061345
TK: 119202 445 96014 tại Techcombank, CN Q.10</t>
  </si>
  <si>
    <t>Mua hệ thống máy phát điện cho PX</t>
  </si>
  <si>
    <t>211202</t>
  </si>
  <si>
    <t>331102</t>
  </si>
  <si>
    <t>PKT15</t>
  </si>
  <si>
    <t>Lương phải trả CN sản xuất - PX1</t>
  </si>
  <si>
    <t>6221</t>
  </si>
  <si>
    <t>Lương phải trả CN sản xuất - PX2</t>
  </si>
  <si>
    <t>6222</t>
  </si>
  <si>
    <t>Lương phải trả bộ phận Quản lý phân xưởng</t>
  </si>
  <si>
    <t>6271</t>
  </si>
  <si>
    <t>Lương phải trả bộ phận Kinh doanh</t>
  </si>
  <si>
    <t>Lương phải trả bộ phận Quản lý doanh nghiệp</t>
  </si>
  <si>
    <t>PKT16</t>
  </si>
  <si>
    <t>Trích các khoản theo lương trừ vào lương của CNV</t>
  </si>
  <si>
    <t>33801</t>
  </si>
  <si>
    <t>Trích các khoản theo lương tính vào chi phí</t>
  </si>
  <si>
    <t>PX04</t>
  </si>
  <si>
    <t>Cty TNHH Ngọc Lan</t>
  </si>
  <si>
    <t>45 Bạch Đằng, P.12, Q. Bình Thạnh
MST: 0303573296
TK: 010.0112.437002 tại VCB, CN Bình Thạnh"</t>
  </si>
  <si>
    <t>Xuất kho bán hàng (áo sơ mi)</t>
  </si>
  <si>
    <t>Xuất kho bán hàng (quần tây nam)</t>
  </si>
  <si>
    <t>PKT18</t>
  </si>
  <si>
    <t>GTGT 104</t>
  </si>
  <si>
    <t>Doanh thu bán hàng</t>
  </si>
  <si>
    <t>13103</t>
  </si>
  <si>
    <t>Thuế GTGT phải nộp của HĐ số 104</t>
  </si>
  <si>
    <t>33311</t>
  </si>
  <si>
    <t>PX05</t>
  </si>
  <si>
    <t>PKT19</t>
  </si>
  <si>
    <t>GTGT 105, GTGT 98</t>
  </si>
  <si>
    <t>Thuế GTGT phải nộp của HĐ số 105</t>
  </si>
  <si>
    <t>Chi phí vận chuyển hàng bán</t>
  </si>
  <si>
    <t>Thuế GTGT đầu vào được khấu trừ của HĐ số 98</t>
  </si>
  <si>
    <t>PX06</t>
  </si>
  <si>
    <t>PT03</t>
  </si>
  <si>
    <t>GTGT 106</t>
  </si>
  <si>
    <t>PT04</t>
  </si>
  <si>
    <t>Thuế GTGT phải nộp của HĐ số 106</t>
  </si>
  <si>
    <t>PX07</t>
  </si>
  <si>
    <t>PKT20</t>
  </si>
  <si>
    <t>GTGT 107</t>
  </si>
  <si>
    <t>Thuế GTGT phải nộp của HĐ số 107</t>
  </si>
  <si>
    <t>PKT11</t>
  </si>
  <si>
    <t>Phân bổ chi phí trả trước_PX</t>
  </si>
  <si>
    <t>6273</t>
  </si>
  <si>
    <t>Phân bổ chi phí trả trước_Bán hàng</t>
  </si>
  <si>
    <t>Phân bổ chi phí trả trước_QLDN</t>
  </si>
  <si>
    <t>PKT14</t>
  </si>
  <si>
    <t>Trích khấu hao hệ thống máy may_PX</t>
  </si>
  <si>
    <t>6274</t>
  </si>
  <si>
    <t>Trích khấu hao máy phát điện_PX</t>
  </si>
  <si>
    <t>Trích khấu hao máy photo_Bán hàng</t>
  </si>
  <si>
    <t>Trích khấu hao máy photo_QLDN</t>
  </si>
  <si>
    <t>PKT17</t>
  </si>
  <si>
    <t>Kết chuyển chi phí NVL tính giá thành_PX1</t>
  </si>
  <si>
    <t>Kết chuyển chi phí NCTT tính giá thành_PX1</t>
  </si>
  <si>
    <t>Kết chuyển chi phí NVL tính giá thành_PX2</t>
  </si>
  <si>
    <t>Kết chuyển chi phí NCTT tính giá thành_PX2</t>
  </si>
  <si>
    <t>Kết chuyển chi phí SXC tính giá thành_PX1</t>
  </si>
  <si>
    <t>Kết chuyển chi phí SXC tính giá thành_PX2</t>
  </si>
  <si>
    <t>PKT21</t>
  </si>
  <si>
    <t>Kết chuyển doanh thu bán hàng (DT thuần)</t>
  </si>
  <si>
    <t>Kết chuyển chi phí quản lý doanh nghiệp</t>
  </si>
  <si>
    <t>4212</t>
  </si>
  <si>
    <t>BẢNG DANH MỤC TÀI KHOẢN</t>
  </si>
  <si>
    <t>SLG TỒN CUỐI KỲ</t>
  </si>
  <si>
    <t>111</t>
  </si>
  <si>
    <t>Tiền mặt</t>
  </si>
  <si>
    <t>Tiền Việt Nam</t>
  </si>
  <si>
    <t>112</t>
  </si>
  <si>
    <t>Tiền gửi ngân hàng VCB</t>
  </si>
  <si>
    <t>Ngoại tệ</t>
  </si>
  <si>
    <t>VCB_Số tài khoản 001100 502 8946</t>
  </si>
  <si>
    <t>131</t>
  </si>
  <si>
    <t>Phải thu của khách hàng</t>
  </si>
  <si>
    <t>Phải thu ngắn hạn_DNTN Thương Mại Tú Tú</t>
  </si>
  <si>
    <t>Phải thu ngắn hạn_DNTN Thương Mại Thế Lâm</t>
  </si>
  <si>
    <t>Phải thu ngắn hạn_Cty TNHH Ngọc Lan</t>
  </si>
  <si>
    <t>45 Bạch Đằng, P.12, Q. Bình Thạnh
MST: 0303573296
TK: 010.0112.437002 tại VCB, CN Bình Thạnh</t>
  </si>
  <si>
    <t>13104</t>
  </si>
  <si>
    <t>Khách lẻ</t>
  </si>
  <si>
    <t>133</t>
  </si>
  <si>
    <t>Thuế GTGT được khấu trừ HHDV</t>
  </si>
  <si>
    <t>Thuế GTGT được khấu trừ TSCĐ</t>
  </si>
  <si>
    <t>Tạm ứng</t>
  </si>
  <si>
    <t>Tạm ứng_Nguyễn Hữu Nam</t>
  </si>
  <si>
    <t>152</t>
  </si>
  <si>
    <t>Nguyên liệu, vật liệu</t>
  </si>
  <si>
    <t>Vải kate trắng khổ 1.2m</t>
  </si>
  <si>
    <t>m</t>
  </si>
  <si>
    <t>Vải kaki polyester khổ 1.4</t>
  </si>
  <si>
    <t>Chỉ may công nghiệp</t>
  </si>
  <si>
    <t>Cuộn</t>
  </si>
  <si>
    <t>Keo đứng làm đế cổ</t>
  </si>
  <si>
    <t>Nút áo sơ mi</t>
  </si>
  <si>
    <t>hộp</t>
  </si>
  <si>
    <t>Nút quần sơ mi</t>
  </si>
  <si>
    <t>153</t>
  </si>
  <si>
    <t>Công cụ, dụng cụ</t>
  </si>
  <si>
    <t>Máy tính bàn</t>
  </si>
  <si>
    <t>154</t>
  </si>
  <si>
    <t>Chi phí sản xuất kinh doanh, dở dang</t>
  </si>
  <si>
    <t>Chi phí sản xuất_PX1</t>
  </si>
  <si>
    <t>Chi phí sản xuất_PX2</t>
  </si>
  <si>
    <t>155</t>
  </si>
  <si>
    <t>Thành phẩm</t>
  </si>
  <si>
    <t>Áo sơ mi nam</t>
  </si>
  <si>
    <t>Quần tây nam</t>
  </si>
  <si>
    <t>Tài sản cố định hữu hình</t>
  </si>
  <si>
    <t>211201</t>
  </si>
  <si>
    <t>Hệ thống máy may công nghiệp</t>
  </si>
  <si>
    <t>Hệ thống máy phát điện</t>
  </si>
  <si>
    <t>Máy photocopy</t>
  </si>
  <si>
    <t>214</t>
  </si>
  <si>
    <t>Hao mòn tài sản cố định</t>
  </si>
  <si>
    <t>Hao mòn TSCĐ hữu hình</t>
  </si>
  <si>
    <t>242</t>
  </si>
  <si>
    <t>Chi phí trả trước dài hạn</t>
  </si>
  <si>
    <t>Chi phí trả trước_Máy tính</t>
  </si>
  <si>
    <t>244</t>
  </si>
  <si>
    <t>Cầm cố, ký quỹ, ký cược dài hạn</t>
  </si>
  <si>
    <t>24401</t>
  </si>
  <si>
    <t>Đặt cọc tiền thuê nhà ông/bà Lâm Thanh Ngọc</t>
  </si>
  <si>
    <t>331</t>
  </si>
  <si>
    <t>Phải trả cho người bán</t>
  </si>
  <si>
    <t>Phải trả người bán NH_Cty TNHH Phân Phối FPT</t>
  </si>
  <si>
    <t>Phải trả người bán NH_Cty TNHH TM Cường Phương</t>
  </si>
  <si>
    <t>Phải trả người bán NH_Cty TNHH TM&amp;PTCN Quang Minh</t>
  </si>
  <si>
    <t>Phải trả người bán NH_Cty TNHH TM-DV Vĩnh Tường</t>
  </si>
  <si>
    <t>Phải trả người bán NH_Cty CP Dệt May Gia Định</t>
  </si>
  <si>
    <t>331106</t>
  </si>
  <si>
    <t>Phải trả người bán NH_Cty Cấp Thoát Nước Gia Định</t>
  </si>
  <si>
    <t>331107</t>
  </si>
  <si>
    <t>Phải trả người bán NH_Cty Điện Lực Gia Định</t>
  </si>
  <si>
    <t>331108</t>
  </si>
  <si>
    <t>Phải trả người bán NH_Tập đoàn Bưu Chính Viễn Thông (VNPT)_HCM</t>
  </si>
  <si>
    <t>331109</t>
  </si>
  <si>
    <t>Phải trả người bán NH_Cty TNHH Thành Công</t>
  </si>
  <si>
    <t>189 Phan Văn Hân, P.17, Q. Bình Thạnh, Tp.HCM
MST: 0315268136
TK: 1093 6978 766015 tại Techcombank, CN Bình Thạnh</t>
  </si>
  <si>
    <t>Phải trả người bán NH_DNTN Việt Hoa</t>
  </si>
  <si>
    <t>333</t>
  </si>
  <si>
    <t>Thuế và các khoản phải nộp NN</t>
  </si>
  <si>
    <t>Thuế Thu nhập doanh nghiệp</t>
  </si>
  <si>
    <t>33382</t>
  </si>
  <si>
    <t>Các loại thuế khác (Lệ phí môn bài)</t>
  </si>
  <si>
    <t>334</t>
  </si>
  <si>
    <t>Phải trả người lao động</t>
  </si>
  <si>
    <t>Phải trả Công nhân viên_Lương</t>
  </si>
  <si>
    <t>33412</t>
  </si>
  <si>
    <t>Các khoản phải trả cho Công nhân viên</t>
  </si>
  <si>
    <t>338</t>
  </si>
  <si>
    <t>BHXH, BHYT, BHTN, KPCĐ</t>
  </si>
  <si>
    <t>33881</t>
  </si>
  <si>
    <t>Nợ phải trả khác không quá 1 năm</t>
  </si>
  <si>
    <t>353</t>
  </si>
  <si>
    <t>Quỹ khen thưởng, phúc lợi</t>
  </si>
  <si>
    <t>411101</t>
  </si>
  <si>
    <t>Lê Khánh Hưng góp vốn</t>
  </si>
  <si>
    <t>411102</t>
  </si>
  <si>
    <t>Nguyễn Thị Thanh Lan góp vốn</t>
  </si>
  <si>
    <t>411103</t>
  </si>
  <si>
    <t>Trần Thanh Tâm góp vốn</t>
  </si>
  <si>
    <t>Lợi nhuận chưa phân phối</t>
  </si>
  <si>
    <t>4211</t>
  </si>
  <si>
    <t>LN chưa phân phối năm trước</t>
  </si>
  <si>
    <t>LN chưa phân phối năm nay</t>
  </si>
  <si>
    <t>511</t>
  </si>
  <si>
    <t>Doanh thu bán hàng và dịch vụ</t>
  </si>
  <si>
    <t>Doanh thu bán các thành phẩm</t>
  </si>
  <si>
    <t>515</t>
  </si>
  <si>
    <t>Doanh thu hoạt động tài chính</t>
  </si>
  <si>
    <t>621</t>
  </si>
  <si>
    <t>Chi phí nguyên liệu, vật liệu</t>
  </si>
  <si>
    <t>Chi phí nguyên liệu, vật liệu_Phân xưởng 1</t>
  </si>
  <si>
    <t>Chi phí nguyên liệu, vật liệu_Phân xưởng 2</t>
  </si>
  <si>
    <t>622</t>
  </si>
  <si>
    <t>Chi phí nhân công trực tiếp</t>
  </si>
  <si>
    <t>Chi phí nhân công trực tiếp_PX1</t>
  </si>
  <si>
    <t>Chi phí nhân công trực tiếp_PX2</t>
  </si>
  <si>
    <t>627</t>
  </si>
  <si>
    <t>Chi phí sản xuất chung</t>
  </si>
  <si>
    <t>Chi phí nhân viên quản lý PX</t>
  </si>
  <si>
    <t>Chi phí dụng cụ sản xuất quản lý PX</t>
  </si>
  <si>
    <t>Chi phí khấu hao TSCĐ Phân xưởng</t>
  </si>
  <si>
    <t>Chi phí dịch vụ mua ngoài Phân xưởng</t>
  </si>
  <si>
    <t>6278</t>
  </si>
  <si>
    <t>Chi phí bằng tiền khác Phân xưởng</t>
  </si>
  <si>
    <t>641</t>
  </si>
  <si>
    <t>Chi phí bán hàng</t>
  </si>
  <si>
    <t>Chi phí nhân viên</t>
  </si>
  <si>
    <t>Chi phí vật liệu</t>
  </si>
  <si>
    <t>Chi phí đồ dùng</t>
  </si>
  <si>
    <t>Chi phí khấu hao TSCĐ</t>
  </si>
  <si>
    <t>Chi phí dịch vụ mua ngoài</t>
  </si>
  <si>
    <t>Chi phí bằng tiền khác</t>
  </si>
  <si>
    <t>642</t>
  </si>
  <si>
    <t>Chi phí nhân viên quản lý</t>
  </si>
  <si>
    <t>Chi phí vật liệu quản lý</t>
  </si>
  <si>
    <t>Chi phí đồ dùng văn phòng</t>
  </si>
  <si>
    <t>Thuế, phí và lệ phí</t>
  </si>
  <si>
    <t>711</t>
  </si>
  <si>
    <t>Thu nhập khác</t>
  </si>
  <si>
    <t>821</t>
  </si>
  <si>
    <t>Chi phí thuế thu nhập doanh nghiệp</t>
  </si>
  <si>
    <t>Chi phí thuế thu nhập DN hiện hành</t>
  </si>
  <si>
    <t>Chi phí thuế thu nhập DN hoãn lại</t>
  </si>
  <si>
    <t>Chi phí thuế TNDN</t>
  </si>
  <si>
    <t>Kết chuyển chi phí thuế TNDN</t>
  </si>
  <si>
    <t>8212</t>
  </si>
  <si>
    <t>Kết chuyển LÃI</t>
  </si>
  <si>
    <t>14102</t>
  </si>
  <si>
    <t>Tạm ứng_Nguyễn Minh Ngân</t>
  </si>
  <si>
    <t>??</t>
  </si>
  <si>
    <t>[1]</t>
  </si>
  <si>
    <t>[2]</t>
  </si>
  <si>
    <t>[3]</t>
  </si>
  <si>
    <t>[4]</t>
  </si>
  <si>
    <t xml:space="preserve"> - Sổ này có ... trang, đánh số từ trang 01 đến trang ...</t>
  </si>
  <si>
    <t xml:space="preserve"> - Ngày mở sổ: ...</t>
  </si>
  <si>
    <t>Ngày..... tháng.... năm .......</t>
  </si>
  <si>
    <t>Người ghi sổ</t>
  </si>
  <si>
    <t>Kế toán trưởng</t>
  </si>
  <si>
    <t xml:space="preserve">Giám đốc </t>
  </si>
  <si>
    <t>(Ký, họ tên)</t>
  </si>
  <si>
    <t>(Ký, họ tên, đóng dấu)</t>
  </si>
  <si>
    <t>Yêu cầu 1: Hãy định khoản nghiệp vụ kinh tế trên? Cho biết bộ chứng từ gồm những gì? (3 điểm)</t>
  </si>
  <si>
    <t>YÊU CẦU 1: Định khoản</t>
  </si>
  <si>
    <t>Hoàn ứng khoản tạm ứng</t>
  </si>
  <si>
    <t>1 điểm</t>
  </si>
  <si>
    <t>Nợ TK 1331</t>
  </si>
  <si>
    <t>Có TK 14102</t>
  </si>
  <si>
    <t>- Chứng từ ghi sổ: PKT</t>
  </si>
  <si>
    <t>0.5 điểm</t>
  </si>
  <si>
    <t>Thu tiền thừa tạm ứng</t>
  </si>
  <si>
    <t>Nợ TK 111</t>
  </si>
  <si>
    <t>Có TK 14202</t>
  </si>
  <si>
    <t xml:space="preserve">YÊU CẦU 2: </t>
  </si>
  <si>
    <r>
      <t xml:space="preserve">Lập phiếu kế toán và phiếu thu cho nghiệp vụ </t>
    </r>
    <r>
      <rPr>
        <b/>
        <sz val="13"/>
        <color theme="1"/>
        <rFont val="Times New Roman"/>
        <family val="1"/>
      </rPr>
      <t>(3 điểm)</t>
    </r>
  </si>
  <si>
    <r>
      <t xml:space="preserve">Đơn vị: </t>
    </r>
    <r>
      <rPr>
        <b/>
        <sz val="12"/>
        <color theme="1"/>
        <rFont val="Times New Roman"/>
        <family val="1"/>
      </rPr>
      <t>CÔNG TY CỔ PHẦN A&amp;B</t>
    </r>
  </si>
  <si>
    <t>Địa chỉ: 233 Phan Văn Trị, P.11, Q. Bình Thạnh, Tp.HCM</t>
  </si>
  <si>
    <t>MST: 0304023862</t>
  </si>
  <si>
    <t>HĐ162</t>
  </si>
  <si>
    <t>30/03/2023</t>
  </si>
  <si>
    <t>Công tác (tiền khách sạn + Ăn uống)</t>
  </si>
  <si>
    <t>Năm triệu năm trăm ngàn đồng</t>
  </si>
  <si>
    <t xml:space="preserve">Bằng chữ : </t>
  </si>
  <si>
    <t>Kèm theo : ……03.................. chứng từ gốc</t>
  </si>
  <si>
    <t>Ngày 30 tháng 03 năm 2023</t>
  </si>
  <si>
    <t>Họ và tên SV</t>
  </si>
  <si>
    <t>Lê Thị Thơ</t>
  </si>
  <si>
    <t>THÔNG TIN CÔNG TY CỔ PHẦN A&amp;B</t>
  </si>
  <si>
    <t>Tên Công ty: Công ty Cổ phần A&amp;B</t>
  </si>
  <si>
    <t>Địa chỉ: 233A Phan Văn Trị, P.11, Q. Bình Thạnh, Tp.HCM</t>
  </si>
  <si>
    <t>Mã số thuế: 0304022862</t>
  </si>
  <si>
    <t>Giám đốc Công ty: Lê Khánh Hưng</t>
  </si>
  <si>
    <t>Kế toán trưởng: Lê Thị Thơ</t>
  </si>
  <si>
    <t>Thủ quỹ: Bùi Thị Tâm</t>
  </si>
  <si>
    <t>Thủ kho: Trần Thị Trúc</t>
  </si>
  <si>
    <t>Lý do nộp:</t>
  </si>
  <si>
    <t>Viết bằng chữ:</t>
  </si>
  <si>
    <t>CÔNG TY CỔ PHẦN A&amp;B</t>
  </si>
  <si>
    <t>Mẫu số 02 - TT</t>
  </si>
  <si>
    <t>(Ban hành theo Thông tư số 200/2014/TT-BTC
Ngày 22/12/2014 của Bộ Tài chính)</t>
  </si>
  <si>
    <t>Số:</t>
  </si>
  <si>
    <t>Nợ:</t>
  </si>
  <si>
    <t>Có:</t>
  </si>
  <si>
    <t>Số tiền:</t>
  </si>
  <si>
    <t>Kèm theo:</t>
  </si>
  <si>
    <t>Giám đốc</t>
  </si>
  <si>
    <t>Thủ quỹ</t>
  </si>
  <si>
    <t>Người lập phiếu</t>
  </si>
  <si>
    <t>Đã nhận đủ số tiền (Viết bằng chữ):</t>
  </si>
  <si>
    <t>Họ và tên người nộp tiền:</t>
  </si>
  <si>
    <r>
      <t xml:space="preserve">233A Phan Văn Trị, P.11, Q. Bình Thạnh
</t>
    </r>
    <r>
      <rPr>
        <sz val="11"/>
        <color rgb="FF000000"/>
        <rFont val="Times New Roman"/>
        <family val="1"/>
      </rPr>
      <t>MST: 0304022862</t>
    </r>
  </si>
  <si>
    <t>Nguyễn Minh Ngân</t>
  </si>
  <si>
    <t>Nợ TK 6417</t>
  </si>
  <si>
    <t>Trưởng phòng kinh doanh</t>
  </si>
  <si>
    <t>Năm trăm ngàn đồng</t>
  </si>
  <si>
    <t>....x.......  chứng từ gốc</t>
  </si>
  <si>
    <t>Ngày   30  tháng   03   năm  2023</t>
  </si>
  <si>
    <t>Lê Khánh Hưng</t>
  </si>
  <si>
    <t>Bùi Thị Tâm</t>
  </si>
  <si>
    <t>Người nộp tiền</t>
  </si>
  <si>
    <r>
      <t xml:space="preserve">                                                                                              Số</t>
    </r>
    <r>
      <rPr>
        <sz val="12"/>
        <color theme="1"/>
        <rFont val="Times New Roman"/>
        <family val="1"/>
      </rPr>
      <t xml:space="preserve">: </t>
    </r>
    <r>
      <rPr>
        <b/>
        <sz val="12"/>
        <color theme="1"/>
        <rFont val="Times New Roman"/>
        <family val="1"/>
      </rPr>
      <t xml:space="preserve">022 </t>
    </r>
  </si>
  <si>
    <t>PKT22</t>
  </si>
  <si>
    <t>GTGT 162</t>
  </si>
  <si>
    <t>Công tác phí</t>
  </si>
  <si>
    <t>PT05</t>
  </si>
  <si>
    <t>(1 điểm)</t>
  </si>
  <si>
    <t>1.5 điểm</t>
  </si>
  <si>
    <t>A</t>
  </si>
  <si>
    <t>SỔ CHI TIẾT TIỀN MẶT</t>
  </si>
  <si>
    <t xml:space="preserve">SỔ CHI TIẾT TIỀN MẶT </t>
  </si>
  <si>
    <t>Bộ phận kinh doanh</t>
  </si>
  <si>
    <t>VLOOKUP($E$6,BDMTK,7,0)</t>
  </si>
  <si>
    <t>SUMIF(TKN,$E$6,STPS)</t>
  </si>
  <si>
    <t>SUMIF(TKC,$E$6,STPS)</t>
  </si>
  <si>
    <t>H9+F10-G10</t>
  </si>
  <si>
    <t>IF(E14&lt;&gt;"",NGHIEPVUKT!C8,"")</t>
  </si>
  <si>
    <t>IF(E13&lt;&gt;"",NGHIEPVUKT!D7,0)</t>
  </si>
  <si>
    <t>IF(E13&lt;&gt;"",NGHIEPVUKT!H7,"")</t>
  </si>
  <si>
    <t>IF(E13&lt;&gt;"",NGHIEPVUKT!K7,"")</t>
  </si>
  <si>
    <t>IF($E$6=NGHIEPVUKT!L7,NGHIEPVUKT!M7,IF('SO CT TIEN MAT'!$E$6=NGHIEPVUKT!M7,NGHIEPVUKT!L7,""))</t>
  </si>
  <si>
    <t>IF($E$6=NGHIEPVUKT!L7,NGHIEPVUKT!O7,0)</t>
  </si>
  <si>
    <t>IF($E$6=NGHIEPVUKT!M7,NGHIEPVUKT!O7,0)</t>
  </si>
  <si>
    <t>IF(F13+G13&lt;&gt;0,$H$9+SUM($F$13:F13)-SUM($G$13:G13),0)</t>
  </si>
  <si>
    <t>05</t>
  </si>
  <si>
    <t>- Chứng từ gốc: Hóa đơn 162, PC 02, giấy đề thanh toán tạm ứng 02/2023</t>
  </si>
  <si>
    <t>- Bộ chứng từ: PKT22 + Giấy đề nghị thanh toán tạm ứng + Hóa đơn + PC</t>
  </si>
  <si>
    <t>- Chứng từ gốc: PT05</t>
  </si>
  <si>
    <t>- Chứng từ ghi sổ: PT05</t>
  </si>
  <si>
    <t>- Bộ chứng từ: PT05</t>
  </si>
  <si>
    <t>ĐỀ DỰ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</si>
</sst>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#,##0_);[Red]\(#,##0\);"/>
    <numFmt numFmtId="166" formatCode="_(* #,##0_);_(* \(#,##0\);_(* &quot;-&quot;??_);_(@_)"/>
    <numFmt numFmtId="167" formatCode="#,##0;\(#,##0\);"/>
    <numFmt numFmtId="168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name val="Times New Roman"/>
      <family val="1"/>
    </font>
    <font>
      <b/>
      <sz val="10"/>
      <color theme="1"/>
      <name val="Times New Roman"/>
      <family val="1"/>
    </font>
    <font>
      <b/>
      <sz val="16"/>
      <color rgb="FFFF0000"/>
      <name val="Arial"/>
      <family val="2"/>
    </font>
    <font>
      <b/>
      <u/>
      <sz val="10"/>
      <color indexed="12"/>
      <name val="Arial"/>
      <family val="2"/>
    </font>
    <font>
      <sz val="11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sz val="12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0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6" fontId="6" fillId="0" borderId="0" xfId="1" applyNumberFormat="1" applyFont="1" applyAlignment="1">
      <alignment horizontal="center"/>
    </xf>
    <xf numFmtId="166" fontId="6" fillId="0" borderId="0" xfId="1" applyNumberFormat="1" applyFont="1" applyAlignment="1"/>
    <xf numFmtId="166" fontId="0" fillId="0" borderId="0" xfId="1" applyNumberFormat="1" applyFont="1"/>
    <xf numFmtId="166" fontId="5" fillId="0" borderId="0" xfId="1" applyNumberFormat="1" applyFont="1" applyAlignment="1">
      <alignment horizontal="center"/>
    </xf>
    <xf numFmtId="166" fontId="5" fillId="0" borderId="0" xfId="1" applyNumberFormat="1" applyFont="1" applyAlignment="1"/>
    <xf numFmtId="166" fontId="7" fillId="0" borderId="0" xfId="1" applyNumberFormat="1" applyFont="1"/>
    <xf numFmtId="0" fontId="19" fillId="0" borderId="0" xfId="0" applyFont="1" applyAlignment="1">
      <alignment vertical="center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vertical="center"/>
    </xf>
    <xf numFmtId="0" fontId="19" fillId="0" borderId="13" xfId="0" applyFont="1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21" fillId="0" borderId="0" xfId="0" applyFont="1"/>
    <xf numFmtId="0" fontId="19" fillId="0" borderId="12" xfId="0" applyFont="1" applyBorder="1"/>
    <xf numFmtId="0" fontId="6" fillId="0" borderId="0" xfId="0" applyFont="1"/>
    <xf numFmtId="0" fontId="7" fillId="5" borderId="2" xfId="0" quotePrefix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7" fillId="0" borderId="0" xfId="0" quotePrefix="1" applyFont="1"/>
    <xf numFmtId="0" fontId="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166" fontId="7" fillId="0" borderId="2" xfId="1" applyNumberFormat="1" applyFont="1" applyBorder="1" applyAlignment="1">
      <alignment horizontal="center" vertical="center"/>
    </xf>
    <xf numFmtId="166" fontId="7" fillId="0" borderId="2" xfId="1" applyNumberFormat="1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166" fontId="8" fillId="6" borderId="2" xfId="1" applyNumberFormat="1" applyFont="1" applyFill="1" applyBorder="1" applyAlignment="1">
      <alignment horizontal="center" vertical="center"/>
    </xf>
    <xf numFmtId="166" fontId="8" fillId="6" borderId="2" xfId="1" applyNumberFormat="1" applyFont="1" applyFill="1" applyBorder="1" applyAlignment="1">
      <alignment horizontal="center"/>
    </xf>
    <xf numFmtId="165" fontId="26" fillId="0" borderId="2" xfId="0" applyNumberFormat="1" applyFont="1" applyBorder="1" applyAlignment="1" applyProtection="1">
      <alignment horizontal="center"/>
      <protection hidden="1"/>
    </xf>
    <xf numFmtId="165" fontId="7" fillId="0" borderId="2" xfId="0" applyNumberFormat="1" applyFont="1" applyBorder="1" applyAlignment="1" applyProtection="1">
      <alignment horizontal="center"/>
      <protection hidden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/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3" fontId="12" fillId="0" borderId="2" xfId="1" applyNumberFormat="1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vertical="center"/>
    </xf>
    <xf numFmtId="3" fontId="29" fillId="0" borderId="2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2" xfId="0" quotePrefix="1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vertical="center"/>
    </xf>
    <xf numFmtId="14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65" fontId="9" fillId="0" borderId="2" xfId="0" quotePrefix="1" applyNumberFormat="1" applyFont="1" applyBorder="1" applyAlignment="1">
      <alignment vertical="center"/>
    </xf>
    <xf numFmtId="165" fontId="9" fillId="0" borderId="2" xfId="0" quotePrefix="1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65" fontId="29" fillId="0" borderId="2" xfId="0" quotePrefix="1" applyNumberFormat="1" applyFont="1" applyBorder="1" applyAlignment="1">
      <alignment horizontal="center" vertical="center"/>
    </xf>
    <xf numFmtId="165" fontId="29" fillId="0" borderId="2" xfId="0" applyNumberFormat="1" applyFont="1" applyBorder="1" applyAlignment="1">
      <alignment horizontal="center" vertical="center"/>
    </xf>
    <xf numFmtId="165" fontId="29" fillId="0" borderId="2" xfId="0" quotePrefix="1" applyNumberFormat="1" applyFont="1" applyBorder="1" applyAlignment="1">
      <alignment vertical="center"/>
    </xf>
    <xf numFmtId="14" fontId="29" fillId="0" borderId="2" xfId="0" quotePrefix="1" applyNumberFormat="1" applyFont="1" applyBorder="1" applyAlignment="1">
      <alignment horizontal="center" vertical="center"/>
    </xf>
    <xf numFmtId="165" fontId="29" fillId="0" borderId="2" xfId="0" applyNumberFormat="1" applyFont="1" applyBorder="1" applyAlignment="1">
      <alignment vertical="center"/>
    </xf>
    <xf numFmtId="165" fontId="29" fillId="0" borderId="2" xfId="0" applyNumberFormat="1" applyFont="1" applyBorder="1"/>
    <xf numFmtId="0" fontId="9" fillId="0" borderId="2" xfId="0" applyFont="1" applyBorder="1" applyAlignment="1">
      <alignment horizontal="left" vertical="center"/>
    </xf>
    <xf numFmtId="3" fontId="15" fillId="0" borderId="2" xfId="1" applyNumberFormat="1" applyFont="1" applyFill="1" applyBorder="1" applyAlignment="1">
      <alignment vertical="center"/>
    </xf>
    <xf numFmtId="41" fontId="6" fillId="0" borderId="3" xfId="2" applyFont="1" applyFill="1" applyBorder="1" applyAlignment="1">
      <alignment horizontal="center" vertical="center"/>
    </xf>
    <xf numFmtId="41" fontId="6" fillId="0" borderId="3" xfId="2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2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2" xfId="2" applyFont="1" applyFill="1" applyBorder="1" applyAlignment="1">
      <alignment vertical="center" wrapText="1"/>
    </xf>
    <xf numFmtId="49" fontId="38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1" fontId="5" fillId="0" borderId="2" xfId="2" applyFont="1" applyFill="1" applyBorder="1" applyAlignment="1">
      <alignment horizontal="center" vertical="center" wrapText="1"/>
    </xf>
    <xf numFmtId="0" fontId="31" fillId="0" borderId="0" xfId="0" applyFont="1"/>
    <xf numFmtId="0" fontId="33" fillId="0" borderId="2" xfId="0" applyFont="1" applyBorder="1" applyAlignment="1">
      <alignment horizontal="center" vertical="center" wrapText="1"/>
    </xf>
    <xf numFmtId="0" fontId="32" fillId="0" borderId="0" xfId="0" applyFont="1"/>
    <xf numFmtId="0" fontId="5" fillId="0" borderId="2" xfId="0" applyFont="1" applyBorder="1" applyAlignment="1">
      <alignment horizontal="left" vertical="center" wrapText="1" indent="2"/>
    </xf>
    <xf numFmtId="41" fontId="5" fillId="0" borderId="0" xfId="2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0" xfId="0" applyNumberFormat="1" applyFont="1" applyAlignment="1">
      <alignment wrapText="1"/>
    </xf>
    <xf numFmtId="49" fontId="34" fillId="8" borderId="2" xfId="0" applyNumberFormat="1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41" fontId="34" fillId="8" borderId="2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34" fillId="2" borderId="5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1" fontId="6" fillId="8" borderId="2" xfId="2" applyFont="1" applyFill="1" applyBorder="1" applyAlignment="1">
      <alignment vertical="center" wrapText="1"/>
    </xf>
    <xf numFmtId="166" fontId="32" fillId="0" borderId="5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14" fontId="5" fillId="0" borderId="0" xfId="0" applyNumberFormat="1" applyFont="1"/>
    <xf numFmtId="14" fontId="7" fillId="0" borderId="0" xfId="0" applyNumberFormat="1" applyFont="1"/>
    <xf numFmtId="14" fontId="8" fillId="3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26" fillId="0" borderId="2" xfId="0" applyNumberFormat="1" applyFont="1" applyBorder="1" applyAlignment="1" applyProtection="1">
      <alignment horizontal="center"/>
      <protection hidden="1"/>
    </xf>
    <xf numFmtId="1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/>
    <xf numFmtId="49" fontId="39" fillId="0" borderId="2" xfId="0" quotePrefix="1" applyNumberFormat="1" applyFont="1" applyBorder="1" applyAlignment="1">
      <alignment horizontal="center" vertical="center" wrapText="1"/>
    </xf>
    <xf numFmtId="49" fontId="40" fillId="0" borderId="2" xfId="0" quotePrefix="1" applyNumberFormat="1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/>
    </xf>
    <xf numFmtId="0" fontId="41" fillId="0" borderId="0" xfId="3" applyFont="1"/>
    <xf numFmtId="0" fontId="28" fillId="0" borderId="0" xfId="3" applyFont="1" applyAlignment="1">
      <alignment horizontal="center" vertical="center"/>
    </xf>
    <xf numFmtId="0" fontId="1" fillId="0" borderId="0" xfId="3"/>
    <xf numFmtId="0" fontId="43" fillId="0" borderId="0" xfId="3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0" xfId="3" applyFont="1" applyAlignment="1">
      <alignment vertical="center"/>
    </xf>
    <xf numFmtId="0" fontId="4" fillId="2" borderId="0" xfId="0" applyFont="1" applyFill="1"/>
    <xf numFmtId="0" fontId="4" fillId="0" borderId="0" xfId="0" applyFont="1"/>
    <xf numFmtId="0" fontId="33" fillId="0" borderId="0" xfId="0" applyFont="1"/>
    <xf numFmtId="166" fontId="4" fillId="0" borderId="0" xfId="1" applyNumberFormat="1" applyFont="1"/>
    <xf numFmtId="166" fontId="3" fillId="0" borderId="0" xfId="1" applyNumberFormat="1" applyFont="1"/>
    <xf numFmtId="166" fontId="3" fillId="0" borderId="0" xfId="0" applyNumberFormat="1" applyFont="1"/>
    <xf numFmtId="0" fontId="3" fillId="0" borderId="0" xfId="0" quotePrefix="1" applyFont="1"/>
    <xf numFmtId="166" fontId="19" fillId="0" borderId="0" xfId="1" applyNumberFormat="1" applyFont="1"/>
    <xf numFmtId="166" fontId="16" fillId="0" borderId="0" xfId="1" applyNumberFormat="1" applyFont="1" applyAlignment="1">
      <alignment horizontal="left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4" xfId="0" applyBorder="1"/>
    <xf numFmtId="0" fontId="48" fillId="0" borderId="0" xfId="0" applyFont="1" applyAlignment="1">
      <alignment horizontal="left" vertical="top" wrapText="1" readingOrder="1"/>
    </xf>
    <xf numFmtId="0" fontId="50" fillId="0" borderId="0" xfId="0" applyFont="1" applyAlignment="1">
      <alignment horizontal="center" vertical="center" wrapText="1" readingOrder="1"/>
    </xf>
    <xf numFmtId="0" fontId="45" fillId="0" borderId="0" xfId="0" applyFont="1" applyAlignment="1">
      <alignment horizontal="center" vertical="top" wrapText="1" readingOrder="1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Border="1"/>
    <xf numFmtId="0" fontId="19" fillId="0" borderId="6" xfId="0" applyFont="1" applyBorder="1"/>
    <xf numFmtId="0" fontId="45" fillId="0" borderId="0" xfId="0" applyFont="1" applyAlignment="1">
      <alignment vertical="top" wrapText="1" readingOrder="1"/>
    </xf>
    <xf numFmtId="0" fontId="18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166" fontId="3" fillId="0" borderId="2" xfId="1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52" fillId="0" borderId="2" xfId="1" applyNumberFormat="1" applyFont="1" applyFill="1" applyBorder="1" applyAlignment="1">
      <alignment vertical="center"/>
    </xf>
    <xf numFmtId="49" fontId="39" fillId="2" borderId="2" xfId="0" applyNumberFormat="1" applyFont="1" applyFill="1" applyBorder="1" applyAlignment="1">
      <alignment horizontal="center" vertical="center" wrapText="1"/>
    </xf>
    <xf numFmtId="3" fontId="52" fillId="2" borderId="2" xfId="1" applyNumberFormat="1" applyFont="1" applyFill="1" applyBorder="1" applyAlignment="1">
      <alignment vertical="center"/>
    </xf>
    <xf numFmtId="166" fontId="9" fillId="0" borderId="0" xfId="1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9" fillId="2" borderId="2" xfId="0" quotePrefix="1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2" xfId="0" quotePrefix="1" applyNumberFormat="1" applyFont="1" applyFill="1" applyBorder="1" applyAlignment="1">
      <alignment horizontal="center" vertical="center"/>
    </xf>
    <xf numFmtId="165" fontId="9" fillId="2" borderId="2" xfId="0" quotePrefix="1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9" fontId="39" fillId="2" borderId="2" xfId="0" quotePrefix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65" fontId="9" fillId="9" borderId="2" xfId="0" quotePrefix="1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horizontal="center" vertical="center"/>
    </xf>
    <xf numFmtId="165" fontId="9" fillId="9" borderId="2" xfId="0" quotePrefix="1" applyNumberFormat="1" applyFont="1" applyFill="1" applyBorder="1" applyAlignment="1">
      <alignment vertical="center"/>
    </xf>
    <xf numFmtId="14" fontId="9" fillId="9" borderId="2" xfId="0" quotePrefix="1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vertical="center"/>
    </xf>
    <xf numFmtId="165" fontId="9" fillId="9" borderId="2" xfId="0" applyNumberFormat="1" applyFont="1" applyFill="1" applyBorder="1"/>
    <xf numFmtId="49" fontId="39" fillId="9" borderId="2" xfId="0" applyNumberFormat="1" applyFont="1" applyFill="1" applyBorder="1" applyAlignment="1">
      <alignment horizontal="center" vertical="center" wrapText="1"/>
    </xf>
    <xf numFmtId="3" fontId="9" fillId="9" borderId="2" xfId="1" applyNumberFormat="1" applyFont="1" applyFill="1" applyBorder="1" applyAlignment="1">
      <alignment vertical="center"/>
    </xf>
    <xf numFmtId="3" fontId="52" fillId="9" borderId="2" xfId="1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horizontal="left" vertical="center"/>
    </xf>
    <xf numFmtId="0" fontId="9" fillId="9" borderId="0" xfId="0" applyFont="1" applyFill="1" applyAlignment="1">
      <alignment vertical="center"/>
    </xf>
    <xf numFmtId="0" fontId="29" fillId="9" borderId="2" xfId="0" applyFont="1" applyFill="1" applyBorder="1" applyAlignment="1">
      <alignment horizontal="center" vertical="center"/>
    </xf>
    <xf numFmtId="165" fontId="29" fillId="9" borderId="2" xfId="0" quotePrefix="1" applyNumberFormat="1" applyFont="1" applyFill="1" applyBorder="1" applyAlignment="1">
      <alignment horizontal="center" vertical="center"/>
    </xf>
    <xf numFmtId="165" fontId="29" fillId="9" borderId="2" xfId="0" applyNumberFormat="1" applyFont="1" applyFill="1" applyBorder="1" applyAlignment="1">
      <alignment horizontal="center" vertical="center"/>
    </xf>
    <xf numFmtId="165" fontId="29" fillId="9" borderId="2" xfId="0" quotePrefix="1" applyNumberFormat="1" applyFont="1" applyFill="1" applyBorder="1" applyAlignment="1">
      <alignment vertical="center"/>
    </xf>
    <xf numFmtId="14" fontId="29" fillId="9" borderId="2" xfId="0" quotePrefix="1" applyNumberFormat="1" applyFont="1" applyFill="1" applyBorder="1" applyAlignment="1">
      <alignment horizontal="center" vertical="center"/>
    </xf>
    <xf numFmtId="165" fontId="29" fillId="9" borderId="2" xfId="0" applyNumberFormat="1" applyFont="1" applyFill="1" applyBorder="1" applyAlignment="1">
      <alignment vertical="center"/>
    </xf>
    <xf numFmtId="165" fontId="29" fillId="9" borderId="2" xfId="0" applyNumberFormat="1" applyFont="1" applyFill="1" applyBorder="1"/>
    <xf numFmtId="3" fontId="29" fillId="9" borderId="2" xfId="1" applyNumberFormat="1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165" fontId="30" fillId="9" borderId="2" xfId="0" applyNumberFormat="1" applyFont="1" applyFill="1" applyBorder="1" applyAlignment="1">
      <alignment vertical="center"/>
    </xf>
    <xf numFmtId="14" fontId="29" fillId="9" borderId="2" xfId="0" applyNumberFormat="1" applyFont="1" applyFill="1" applyBorder="1" applyAlignment="1">
      <alignment horizontal="center" vertical="center"/>
    </xf>
    <xf numFmtId="3" fontId="15" fillId="9" borderId="2" xfId="1" applyNumberFormat="1" applyFont="1" applyFill="1" applyBorder="1" applyAlignment="1">
      <alignment vertical="center"/>
    </xf>
    <xf numFmtId="0" fontId="29" fillId="9" borderId="2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168" fontId="27" fillId="2" borderId="0" xfId="0" applyNumberFormat="1" applyFont="1" applyFill="1"/>
    <xf numFmtId="0" fontId="11" fillId="2" borderId="0" xfId="0" applyFont="1" applyFill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0" fontId="45" fillId="0" borderId="0" xfId="0" quotePrefix="1" applyFont="1" applyAlignment="1">
      <alignment horizontal="left" vertical="top" wrapText="1" readingOrder="1"/>
    </xf>
    <xf numFmtId="0" fontId="45" fillId="0" borderId="0" xfId="0" applyFont="1" applyAlignment="1">
      <alignment horizontal="left" vertical="top" wrapText="1" readingOrder="1"/>
    </xf>
    <xf numFmtId="0" fontId="49" fillId="0" borderId="0" xfId="0" applyFont="1" applyAlignment="1">
      <alignment horizontal="center" vertical="top" wrapText="1" readingOrder="1"/>
    </xf>
    <xf numFmtId="0" fontId="44" fillId="0" borderId="0" xfId="0" applyFont="1" applyAlignment="1">
      <alignment horizontal="left" vertical="top" wrapText="1" readingOrder="1"/>
    </xf>
    <xf numFmtId="0" fontId="45" fillId="0" borderId="0" xfId="0" applyFont="1" applyAlignment="1">
      <alignment horizontal="center" vertical="center" readingOrder="1"/>
    </xf>
    <xf numFmtId="0" fontId="46" fillId="0" borderId="0" xfId="0" applyFont="1" applyAlignment="1">
      <alignment horizontal="center" vertical="center" wrapText="1" readingOrder="1"/>
    </xf>
    <xf numFmtId="0" fontId="47" fillId="0" borderId="0" xfId="0" applyFont="1" applyAlignment="1">
      <alignment horizontal="center" vertical="center" wrapText="1" readingOrder="1"/>
    </xf>
    <xf numFmtId="0" fontId="48" fillId="0" borderId="0" xfId="0" applyFont="1" applyAlignment="1">
      <alignment horizontal="left" vertical="top" wrapText="1" readingOrder="1"/>
    </xf>
    <xf numFmtId="0" fontId="48" fillId="0" borderId="0" xfId="0" applyFont="1" applyAlignment="1">
      <alignment horizontal="left" vertical="top" readingOrder="1"/>
    </xf>
    <xf numFmtId="0" fontId="49" fillId="0" borderId="0" xfId="0" applyFont="1" applyAlignment="1">
      <alignment horizontal="left" vertical="center" wrapText="1" readingOrder="1"/>
    </xf>
    <xf numFmtId="0" fontId="50" fillId="0" borderId="0" xfId="0" applyFont="1" applyAlignment="1">
      <alignment horizontal="center" vertical="center" wrapText="1" readingOrder="1"/>
    </xf>
    <xf numFmtId="0" fontId="50" fillId="0" borderId="0" xfId="0" applyFont="1" applyAlignment="1">
      <alignment horizontal="center" vertical="center" readingOrder="1"/>
    </xf>
    <xf numFmtId="0" fontId="45" fillId="0" borderId="0" xfId="0" applyFont="1" applyAlignment="1">
      <alignment horizontal="center" vertical="center" wrapText="1" readingOrder="1"/>
    </xf>
    <xf numFmtId="0" fontId="20" fillId="2" borderId="21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67" fontId="45" fillId="0" borderId="0" xfId="0" applyNumberFormat="1" applyFont="1" applyAlignment="1">
      <alignment horizontal="left" vertical="top" wrapText="1" readingOrder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66" fontId="8" fillId="3" borderId="5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/>
    </xf>
    <xf numFmtId="166" fontId="8" fillId="3" borderId="20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2697143A-38E7-45AF-9EA9-13530633D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ustomXml" Target="../ink/ink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373381</xdr:colOff>
      <xdr:row>40</xdr:row>
      <xdr:rowOff>5058</xdr:rowOff>
    </xdr:from>
    <xdr:to>
      <xdr:col>7</xdr:col>
      <xdr:colOff>295004</xdr:colOff>
      <xdr:row>43</xdr:row>
      <xdr:rowOff>127273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465FA7-814B-FCD0-EAB4-720CA5F98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1" y="11892258"/>
          <a:ext cx="1173480" cy="7296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182880</xdr:colOff>
      <xdr:row>41</xdr:row>
      <xdr:rowOff>15240</xdr:rowOff>
    </xdr:from>
    <xdr:to>
      <xdr:col>1</xdr:col>
      <xdr:colOff>782320</xdr:colOff>
      <xdr:row>42</xdr:row>
      <xdr:rowOff>123190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70A435FB-CC5F-F02E-DCB3-253E5D3DD82D}"/>
                </a:ext>
              </a:extLst>
            </xdr14:cNvPr>
            <xdr14:cNvContentPartPr/>
          </xdr14:nvContentPartPr>
          <xdr14:nvPr macro=""/>
          <xdr14:xfrm>
            <a:off x="1988820" y="12115800"/>
            <a:ext cx="599440" cy="32131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70A435FB-CC5F-F02E-DCB3-253E5D3DD82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979979" y="12106795"/>
              <a:ext cx="616769" cy="338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14</xdr:col>
      <xdr:colOff>472710</xdr:colOff>
      <xdr:row>15</xdr:row>
      <xdr:rowOff>38167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D00CC-9620-424B-B4B8-78D0CFE56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3729" y="195943"/>
          <a:ext cx="8387662" cy="2558210"/>
        </a:xfrm>
        <a:prstGeom prst="rect">
          <a:avLst/>
        </a:prstGeom>
      </xdr:spPr>
    </xdr:pic>
    <xdr:clientData/>
  </xdr:twoCellAnchor>
  <xdr:twoCellAnchor editAs="oneCell">
    <xdr:from>
      <xdr:col>11</xdr:col>
      <xdr:colOff>388775</xdr:colOff>
      <xdr:row>31</xdr:row>
      <xdr:rowOff>168471</xdr:rowOff>
    </xdr:from>
    <xdr:to>
      <xdr:col>11</xdr:col>
      <xdr:colOff>5635827</xdr:colOff>
      <xdr:row>41</xdr:row>
      <xdr:rowOff>134566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3AE112-A5DA-4363-AA16-28B9AABB0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7193" y="5883471"/>
          <a:ext cx="5247052" cy="1845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LU/1.%20GIANG%20DAY/6.%20THUC%20HANH%20KTTC1/THI%20CUOI%20KY/231/DAP%20AN%20THI%20CK_TH%20KTTC1_LAN%201_DE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ĐỊNH KHOẢN"/>
      <sheetName val="PHIẾU NHẬP KHO"/>
      <sheetName val="PHIẾU CHI"/>
      <sheetName val="NGHIEPVUKT"/>
      <sheetName val="BDMTK"/>
      <sheetName val="SO QUY TIEN MAT"/>
      <sheetName val="THANG ĐIỂM YÊU CẦU 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111</v>
          </cell>
          <cell r="B4" t="str">
            <v>Tiền mặt</v>
          </cell>
        </row>
        <row r="5">
          <cell r="A5" t="str">
            <v>1111</v>
          </cell>
          <cell r="B5" t="str">
            <v>Tiền Việt Nam</v>
          </cell>
        </row>
        <row r="6">
          <cell r="A6" t="str">
            <v>112</v>
          </cell>
          <cell r="B6" t="str">
            <v>Tiền gửi ngân hàng VCB</v>
          </cell>
        </row>
        <row r="7">
          <cell r="A7" t="str">
            <v>1121</v>
          </cell>
          <cell r="B7" t="str">
            <v>Tiền Việt Nam</v>
          </cell>
        </row>
        <row r="8">
          <cell r="A8" t="str">
            <v>1122</v>
          </cell>
          <cell r="B8" t="str">
            <v>Ngoại tệ</v>
          </cell>
        </row>
        <row r="9">
          <cell r="A9" t="str">
            <v>131</v>
          </cell>
          <cell r="B9" t="str">
            <v>Phải thu của khách hàng</v>
          </cell>
        </row>
        <row r="10">
          <cell r="A10" t="str">
            <v>13101</v>
          </cell>
          <cell r="B10" t="str">
            <v>Phải thu ngắn hạn_DNTN Thương Mại Tú Tú</v>
          </cell>
        </row>
        <row r="11">
          <cell r="A11" t="str">
            <v>13102</v>
          </cell>
          <cell r="B11" t="str">
            <v>Phải thu ngắn hạn_DNTN Thương Mại Thế Lâm</v>
          </cell>
        </row>
        <row r="12">
          <cell r="A12" t="str">
            <v>13103</v>
          </cell>
          <cell r="B12" t="str">
            <v>Phải thu ngắn hạn_Cty TNHH Ngọc Lan</v>
          </cell>
        </row>
        <row r="13">
          <cell r="A13" t="str">
            <v>13104</v>
          </cell>
          <cell r="B13" t="str">
            <v>Khách lẻ</v>
          </cell>
        </row>
        <row r="14">
          <cell r="A14" t="str">
            <v>133</v>
          </cell>
          <cell r="B14" t="str">
            <v>Thuế GTGT được khấu trừ</v>
          </cell>
        </row>
        <row r="15">
          <cell r="A15" t="str">
            <v>1331</v>
          </cell>
          <cell r="B15" t="str">
            <v>Thuế GTGT được khấu trừ HHDV</v>
          </cell>
        </row>
        <row r="16">
          <cell r="A16" t="str">
            <v>1332</v>
          </cell>
          <cell r="B16" t="str">
            <v>Thuế GTGT được khấu trừ TSCĐ</v>
          </cell>
        </row>
        <row r="17">
          <cell r="A17" t="str">
            <v>141</v>
          </cell>
          <cell r="B17" t="str">
            <v>Tạm ứng</v>
          </cell>
        </row>
        <row r="18">
          <cell r="A18" t="str">
            <v>14101</v>
          </cell>
          <cell r="B18" t="str">
            <v>Tạm ứng_Nguyễn Hữu Nam</v>
          </cell>
        </row>
        <row r="19">
          <cell r="A19" t="str">
            <v>14102</v>
          </cell>
          <cell r="B19" t="str">
            <v>Tạm ứng_Nguyễn Minh Ngân</v>
          </cell>
        </row>
        <row r="20">
          <cell r="A20" t="str">
            <v>152</v>
          </cell>
          <cell r="B20" t="str">
            <v>Nguyên liệu, vật liệu</v>
          </cell>
        </row>
        <row r="21">
          <cell r="A21" t="str">
            <v>152101</v>
          </cell>
          <cell r="B21" t="str">
            <v>Vải kate trắng khổ 1.2m</v>
          </cell>
        </row>
        <row r="22">
          <cell r="A22" t="str">
            <v>152102</v>
          </cell>
          <cell r="B22" t="str">
            <v>Vải kaki polyester khổ 1.4</v>
          </cell>
        </row>
        <row r="23">
          <cell r="A23" t="str">
            <v>152201</v>
          </cell>
          <cell r="B23" t="str">
            <v>Chỉ may công nghiệp</v>
          </cell>
        </row>
        <row r="24">
          <cell r="A24" t="str">
            <v>152202</v>
          </cell>
          <cell r="B24" t="str">
            <v>Keo đứng làm đế cổ</v>
          </cell>
        </row>
        <row r="25">
          <cell r="A25" t="str">
            <v>152203</v>
          </cell>
          <cell r="B25" t="str">
            <v>Nút áo sơ mi</v>
          </cell>
        </row>
        <row r="26">
          <cell r="A26" t="str">
            <v>152204</v>
          </cell>
          <cell r="B26" t="str">
            <v>Nút quần tây</v>
          </cell>
        </row>
        <row r="27">
          <cell r="A27" t="str">
            <v>153</v>
          </cell>
          <cell r="B27" t="str">
            <v>Công cụ, dụng cụ</v>
          </cell>
        </row>
        <row r="28">
          <cell r="A28" t="str">
            <v>153101</v>
          </cell>
          <cell r="B28" t="str">
            <v>Máy tính bàn</v>
          </cell>
        </row>
        <row r="29">
          <cell r="A29" t="str">
            <v>154</v>
          </cell>
          <cell r="B29" t="str">
            <v>Chi phí sản xuất kinh doanh, dở dang</v>
          </cell>
        </row>
        <row r="30">
          <cell r="A30" t="str">
            <v>1541</v>
          </cell>
          <cell r="B30" t="str">
            <v>Chi phí sản xuất_PX1</v>
          </cell>
        </row>
        <row r="31">
          <cell r="A31" t="str">
            <v>1542</v>
          </cell>
          <cell r="B31" t="str">
            <v>Chi phí sản xuất_PX2</v>
          </cell>
        </row>
        <row r="32">
          <cell r="A32" t="str">
            <v>155</v>
          </cell>
          <cell r="B32" t="str">
            <v>Thành phẩm</v>
          </cell>
        </row>
        <row r="33">
          <cell r="A33" t="str">
            <v>155101</v>
          </cell>
          <cell r="B33" t="str">
            <v>Áo sơ mi nam</v>
          </cell>
        </row>
        <row r="34">
          <cell r="A34" t="str">
            <v>155102</v>
          </cell>
          <cell r="B34" t="str">
            <v>Quần tây nam</v>
          </cell>
        </row>
        <row r="35">
          <cell r="A35" t="str">
            <v>211</v>
          </cell>
          <cell r="B35" t="str">
            <v>Tài sản cố định hữu hình</v>
          </cell>
        </row>
        <row r="36">
          <cell r="A36" t="str">
            <v>211201</v>
          </cell>
          <cell r="B36" t="str">
            <v>Hệ thống máy may công nghiệp</v>
          </cell>
        </row>
        <row r="37">
          <cell r="A37" t="str">
            <v>211202</v>
          </cell>
          <cell r="B37" t="str">
            <v>Hệ thống máy phát điện</v>
          </cell>
        </row>
        <row r="38">
          <cell r="A38" t="str">
            <v>211401</v>
          </cell>
          <cell r="B38" t="str">
            <v>Máy photocopy</v>
          </cell>
        </row>
        <row r="39">
          <cell r="A39" t="str">
            <v>214</v>
          </cell>
          <cell r="B39" t="str">
            <v>Hao mòn tài sản cố định</v>
          </cell>
        </row>
        <row r="40">
          <cell r="A40" t="str">
            <v>2141</v>
          </cell>
          <cell r="B40" t="str">
            <v>Hao mòn TSCĐ hữu hình</v>
          </cell>
        </row>
        <row r="41">
          <cell r="A41" t="str">
            <v>242</v>
          </cell>
          <cell r="B41" t="str">
            <v>Chi phí trả trước dài hạn</v>
          </cell>
        </row>
        <row r="42">
          <cell r="A42" t="str">
            <v>24201</v>
          </cell>
          <cell r="B42" t="str">
            <v>Chi phí trả trước_Máy tính</v>
          </cell>
        </row>
        <row r="43">
          <cell r="A43" t="str">
            <v>244</v>
          </cell>
          <cell r="B43" t="str">
            <v>Cầm cố, ký quỹ, ký cược dài hạn</v>
          </cell>
        </row>
        <row r="44">
          <cell r="A44" t="str">
            <v>24401</v>
          </cell>
          <cell r="B44" t="str">
            <v>Đặt cọc tiền thuê nhà ông/bà Lâm Thanh Ngọc</v>
          </cell>
        </row>
        <row r="45">
          <cell r="A45" t="str">
            <v>331</v>
          </cell>
          <cell r="B45" t="str">
            <v>Phải trả cho người bán</v>
          </cell>
        </row>
        <row r="46">
          <cell r="A46" t="str">
            <v>331101</v>
          </cell>
          <cell r="B46" t="str">
            <v>Phải trả người bán NH_Cty TNHH Phân Phối FPT</v>
          </cell>
        </row>
        <row r="47">
          <cell r="A47" t="str">
            <v>331102</v>
          </cell>
          <cell r="B47" t="str">
            <v>Phải trả người bán NH_Cty TNHH TM Cường Phương</v>
          </cell>
        </row>
        <row r="48">
          <cell r="A48" t="str">
            <v>331103</v>
          </cell>
          <cell r="B48" t="str">
            <v>Phải trả người bán NH_Cty TNHH TM&amp;PTCN Quang Minh</v>
          </cell>
        </row>
        <row r="49">
          <cell r="A49" t="str">
            <v>331104</v>
          </cell>
          <cell r="B49" t="str">
            <v>Phải trả người bán NH_Cty TNHH TM-DV Vĩnh Tường</v>
          </cell>
        </row>
        <row r="50">
          <cell r="A50" t="str">
            <v>331105</v>
          </cell>
          <cell r="B50" t="str">
            <v>Phải trả người bán NH_Cty CP Dệt May Gia Định</v>
          </cell>
        </row>
        <row r="51">
          <cell r="A51" t="str">
            <v>331106</v>
          </cell>
          <cell r="B51" t="str">
            <v>Phải trả người bán NH_Cty Cấp Thoát Nước Gia Định</v>
          </cell>
        </row>
        <row r="52">
          <cell r="A52" t="str">
            <v>331107</v>
          </cell>
          <cell r="B52" t="str">
            <v>Phải trả người bán NH_Cty Điện Lực Gia Định</v>
          </cell>
        </row>
        <row r="53">
          <cell r="A53" t="str">
            <v>331108</v>
          </cell>
          <cell r="B53" t="str">
            <v>Phải trả người bán NH_Tập đoàn Bưu Chính Viễn Thông (VNPT)_HCM</v>
          </cell>
        </row>
        <row r="54">
          <cell r="A54" t="str">
            <v>331109</v>
          </cell>
          <cell r="B54" t="str">
            <v>Phải trả người bán NH_Cty TNHH Thành Công</v>
          </cell>
        </row>
        <row r="55">
          <cell r="A55" t="str">
            <v>331110</v>
          </cell>
          <cell r="B55" t="str">
            <v>Phải trả người bán NH_DNTN Việt Hoa</v>
          </cell>
        </row>
        <row r="56">
          <cell r="A56" t="str">
            <v>333</v>
          </cell>
          <cell r="B56" t="str">
            <v>Thuế và các khoản phải nộp NN</v>
          </cell>
        </row>
        <row r="57">
          <cell r="A57" t="str">
            <v>33311</v>
          </cell>
          <cell r="B57" t="str">
            <v>Thuế GTGT phải nộp</v>
          </cell>
        </row>
        <row r="58">
          <cell r="A58" t="str">
            <v>3334</v>
          </cell>
          <cell r="B58" t="str">
            <v>Thuế Thu nhập doanh nghiệp</v>
          </cell>
        </row>
        <row r="59">
          <cell r="A59" t="str">
            <v>33382</v>
          </cell>
          <cell r="B59" t="str">
            <v>Các loại thuế khác (Lệ phí môn bài)</v>
          </cell>
        </row>
        <row r="60">
          <cell r="A60" t="str">
            <v>334</v>
          </cell>
          <cell r="B60" t="str">
            <v>Phải trả người lao động</v>
          </cell>
        </row>
        <row r="61">
          <cell r="A61" t="str">
            <v>33411</v>
          </cell>
          <cell r="B61" t="str">
            <v>Phải trả Công nhân viên_Lương</v>
          </cell>
        </row>
        <row r="62">
          <cell r="A62" t="str">
            <v>33412</v>
          </cell>
          <cell r="B62" t="str">
            <v>Các khoản phải trả cho Công nhân viên</v>
          </cell>
        </row>
        <row r="63">
          <cell r="A63" t="str">
            <v>338</v>
          </cell>
          <cell r="B63" t="str">
            <v>Phải trả, phải nộp khác</v>
          </cell>
        </row>
        <row r="64">
          <cell r="A64" t="str">
            <v>33801</v>
          </cell>
          <cell r="B64" t="str">
            <v>BHXH, BHYT, BHTN, KPCĐ</v>
          </cell>
        </row>
        <row r="65">
          <cell r="A65" t="str">
            <v>33881</v>
          </cell>
          <cell r="B65" t="str">
            <v>Nợ phải trả khác không quá 1 năm</v>
          </cell>
        </row>
        <row r="66">
          <cell r="A66" t="str">
            <v>353</v>
          </cell>
          <cell r="B66" t="str">
            <v>Quỹ khen thưởng, phúc lợi</v>
          </cell>
        </row>
        <row r="67">
          <cell r="A67" t="str">
            <v>3531</v>
          </cell>
          <cell r="B67" t="str">
            <v>Quỹ khen thưởng</v>
          </cell>
        </row>
        <row r="68">
          <cell r="A68" t="str">
            <v>3532</v>
          </cell>
          <cell r="B68" t="str">
            <v>Quỹ phúc lợi</v>
          </cell>
        </row>
        <row r="69">
          <cell r="A69" t="str">
            <v>411</v>
          </cell>
          <cell r="B69" t="str">
            <v>Nguồn vốn kinh doanh</v>
          </cell>
        </row>
        <row r="70">
          <cell r="A70" t="str">
            <v>411101</v>
          </cell>
          <cell r="B70" t="str">
            <v>Lê Khánh Hưng góp vốn</v>
          </cell>
        </row>
        <row r="71">
          <cell r="A71" t="str">
            <v>411102</v>
          </cell>
          <cell r="B71" t="str">
            <v>Nguyễn Thị Thanh Lan góp vốn</v>
          </cell>
        </row>
        <row r="72">
          <cell r="A72" t="str">
            <v>411103</v>
          </cell>
          <cell r="B72" t="str">
            <v>Trần Thanh Tâm góp vốn</v>
          </cell>
        </row>
        <row r="73">
          <cell r="A73" t="str">
            <v>421</v>
          </cell>
          <cell r="B73" t="str">
            <v>Lợi nhuận chưa phân phối</v>
          </cell>
        </row>
        <row r="74">
          <cell r="A74" t="str">
            <v>4211</v>
          </cell>
          <cell r="B74" t="str">
            <v>LN chưa phân phối năm trước</v>
          </cell>
        </row>
        <row r="75">
          <cell r="A75" t="str">
            <v>4212</v>
          </cell>
          <cell r="B75" t="str">
            <v>LN chưa phân phối năm nay</v>
          </cell>
        </row>
        <row r="76">
          <cell r="A76" t="str">
            <v>511</v>
          </cell>
          <cell r="B76" t="str">
            <v>Doanh thu bán hàng và dịch vụ</v>
          </cell>
        </row>
        <row r="77">
          <cell r="A77" t="str">
            <v>5112</v>
          </cell>
          <cell r="B77" t="str">
            <v>Doanh thu bán các thành phẩm</v>
          </cell>
        </row>
        <row r="78">
          <cell r="A78" t="str">
            <v>515</v>
          </cell>
          <cell r="B78" t="str">
            <v>Doanh thu hoạt động tài chính</v>
          </cell>
        </row>
        <row r="79">
          <cell r="A79" t="str">
            <v>621</v>
          </cell>
          <cell r="B79" t="str">
            <v>Chi phí nguyên liệu, vật liệu</v>
          </cell>
        </row>
        <row r="80">
          <cell r="A80" t="str">
            <v>6211</v>
          </cell>
          <cell r="B80" t="str">
            <v>Chi phí nguyên liệu, vật liệu_Phân xưởng 1</v>
          </cell>
        </row>
        <row r="81">
          <cell r="A81" t="str">
            <v>6212</v>
          </cell>
          <cell r="B81" t="str">
            <v>Chi phí nguyên liệu, vật liệu_Phân xưởng 2</v>
          </cell>
        </row>
        <row r="82">
          <cell r="A82" t="str">
            <v>622</v>
          </cell>
          <cell r="B82" t="str">
            <v>Chi phí nhân công trực tiếp</v>
          </cell>
        </row>
        <row r="83">
          <cell r="A83" t="str">
            <v>6221</v>
          </cell>
          <cell r="B83" t="str">
            <v>Chi phí nhân công trực tiếp_PX1</v>
          </cell>
        </row>
        <row r="84">
          <cell r="A84" t="str">
            <v>6222</v>
          </cell>
          <cell r="B84" t="str">
            <v>Chi phí nhân công trực tiếp_PX2</v>
          </cell>
        </row>
        <row r="85">
          <cell r="A85" t="str">
            <v>627</v>
          </cell>
          <cell r="B85" t="str">
            <v>Chi phí sản xuất chung</v>
          </cell>
        </row>
        <row r="86">
          <cell r="A86" t="str">
            <v>6271</v>
          </cell>
          <cell r="B86" t="str">
            <v>Chi phí nhân viên quản lý PX</v>
          </cell>
        </row>
        <row r="87">
          <cell r="A87" t="str">
            <v>6273</v>
          </cell>
          <cell r="B87" t="str">
            <v>Chi phí dụng cụ sản xuất quản lý PX</v>
          </cell>
        </row>
        <row r="88">
          <cell r="A88" t="str">
            <v>6274</v>
          </cell>
          <cell r="B88" t="str">
            <v>Chi phí khấu hao TSCĐ Phân xưởng</v>
          </cell>
        </row>
        <row r="89">
          <cell r="A89" t="str">
            <v>6277</v>
          </cell>
          <cell r="B89" t="str">
            <v>Chi phí dịch vụ mua ngoài Phân xưởng</v>
          </cell>
        </row>
        <row r="90">
          <cell r="A90" t="str">
            <v>6278</v>
          </cell>
          <cell r="B90" t="str">
            <v>Chi phí bằng tiền khác Phân xưởng</v>
          </cell>
        </row>
        <row r="91">
          <cell r="A91" t="str">
            <v>632</v>
          </cell>
          <cell r="B91" t="str">
            <v>Giá vốn hàng bán</v>
          </cell>
        </row>
        <row r="92">
          <cell r="A92" t="str">
            <v>641</v>
          </cell>
          <cell r="B92" t="str">
            <v>Chi phí bán hàng</v>
          </cell>
        </row>
        <row r="93">
          <cell r="A93" t="str">
            <v>6411</v>
          </cell>
          <cell r="B93" t="str">
            <v>Chi phí nhân viên</v>
          </cell>
        </row>
        <row r="94">
          <cell r="A94" t="str">
            <v>6412</v>
          </cell>
          <cell r="B94" t="str">
            <v>Chi phí vật liệu</v>
          </cell>
        </row>
        <row r="95">
          <cell r="A95" t="str">
            <v>6413</v>
          </cell>
          <cell r="B95" t="str">
            <v>Chi phí đồ dùng</v>
          </cell>
        </row>
        <row r="96">
          <cell r="A96" t="str">
            <v>6414</v>
          </cell>
          <cell r="B96" t="str">
            <v>Chi phí khấu hao TSCĐ</v>
          </cell>
        </row>
        <row r="97">
          <cell r="A97" t="str">
            <v>6417</v>
          </cell>
          <cell r="B97" t="str">
            <v>Chi phí dịch vụ mua ngoài</v>
          </cell>
        </row>
        <row r="98">
          <cell r="A98" t="str">
            <v>6418</v>
          </cell>
          <cell r="B98" t="str">
            <v>Chi phí bằng tiền khác</v>
          </cell>
        </row>
        <row r="99">
          <cell r="A99" t="str">
            <v>642</v>
          </cell>
          <cell r="B99" t="str">
            <v>Chi phí quản lý doanh nghiệp</v>
          </cell>
        </row>
        <row r="100">
          <cell r="A100" t="str">
            <v>6421</v>
          </cell>
          <cell r="B100" t="str">
            <v>Chi phí nhân viên quản lý</v>
          </cell>
        </row>
        <row r="101">
          <cell r="A101" t="str">
            <v>6422</v>
          </cell>
          <cell r="B101" t="str">
            <v>Chi phí vật liệu quản lý</v>
          </cell>
        </row>
        <row r="102">
          <cell r="A102" t="str">
            <v>6423</v>
          </cell>
          <cell r="B102" t="str">
            <v>Chi phí đồ dùng văn phòng</v>
          </cell>
        </row>
        <row r="103">
          <cell r="A103" t="str">
            <v>6424</v>
          </cell>
          <cell r="B103" t="str">
            <v>Chi phí khấu hao TSCĐ</v>
          </cell>
        </row>
        <row r="104">
          <cell r="A104" t="str">
            <v>6425</v>
          </cell>
          <cell r="B104" t="str">
            <v>Thuế, phí và lệ phí</v>
          </cell>
        </row>
        <row r="105">
          <cell r="A105" t="str">
            <v>6427</v>
          </cell>
          <cell r="B105" t="str">
            <v>Chi phí dịch vụ mua ngoài</v>
          </cell>
        </row>
        <row r="106">
          <cell r="A106" t="str">
            <v>6428</v>
          </cell>
          <cell r="B106" t="str">
            <v>Chi phí bằng tiền khác</v>
          </cell>
        </row>
        <row r="107">
          <cell r="A107" t="str">
            <v>711</v>
          </cell>
          <cell r="B107" t="str">
            <v>Thu nhập khác</v>
          </cell>
        </row>
        <row r="108">
          <cell r="A108" t="str">
            <v>821</v>
          </cell>
          <cell r="B108" t="str">
            <v>Chi phí thuế thu nhập doanh nghiệp</v>
          </cell>
        </row>
        <row r="109">
          <cell r="A109" t="str">
            <v>8211</v>
          </cell>
          <cell r="B109" t="str">
            <v>Chi phí thuế thu nhập DN hiện hành</v>
          </cell>
        </row>
        <row r="110">
          <cell r="A110" t="str">
            <v>8212</v>
          </cell>
          <cell r="B110" t="str">
            <v>Chi phí thuế thu nhập DN hoãn lại</v>
          </cell>
        </row>
        <row r="111">
          <cell r="A111" t="str">
            <v>911</v>
          </cell>
          <cell r="B111" t="str">
            <v>Xác định kết quả kinh doanh</v>
          </cell>
        </row>
      </sheetData>
      <sheetData sheetId="5" refreshError="1"/>
      <sheetData sheetId="6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" max="2" units="cm"/>
          <inkml:channel name="Y" type="integer" min="-2" max="2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6-22T02:47:59.1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0 748 5065 0 0,'0'2'1602'0'0,"0"-2"-1533"0"0,0 1 0 0 0,0-1 0 0 0,0 1 0 0 0,0-1 1 0 0,0 0-1 0 0,0 1 0 0 0,0-1 0 0 0,0 1 0 0 0,1-1 0 0 0,-1 0 0 0 0,0 1 1 0 0,0-1-1 0 0,0 1 0 0 0,0-1 0 0 0,0 0 0 0 0,0 1 0 0 0,0-1 1 0 0,0 0-1 0 0,0 1 0 0 0,0-1 0 0 0,0 0 0 0 0,0 0 0 0 0,1 1 1 0 0,-1-1-1 0 0,0 0 0 0 0,0 0 0 0 0,1 1 0 0 0,-1-1 0 0 0,5-1 6075 0 0,-1-8-4478 0 0,-4 9-1635 0 0,0 0-1 0 0,0-1 1 0 0,0 1-1 0 0,0 0 1 0 0,0 0-1 0 0,0 0 1 0 0,0-1-1 0 0,0 1 1 0 0,1 0-1 0 0,-1 0 1 0 0,0 0-1 0 0,0 0 1 0 0,0 0-1 0 0,0-1 1 0 0,0 1 0 0 0,1 0-1 0 0,-1 0 1 0 0,0 0-1 0 0,0 0 1 0 0,0 0-1 0 0,0 0 1 0 0,0 0-1 0 0,0 0 1 0 0,0 0-1 0 0,0 0 1 0 0,0 0-1 0 0,0 0 1 0 0,1 0-1 0 0,-1 0 1 0 0,0 0-1 0 0,0 0 1 0 0,0 0-1 0 0,0 0 1 0 0,1 0-1 0 0,-1 0 1 0 0,0 0-1 0 0,0 0 1 0 0,0 1 0 0 0,1-1 2 0 0,-1 0 1 0 0,0 0-1 0 0,0 0 1 0 0,0 0-1 0 0,0 0 1 0 0,0 0-1 0 0,0 1 1 0 0,0-1 0 0 0,0 0-1 0 0,1 0 1 0 0,-1 0-1 0 0,0 0 1 0 0,0 0-1 0 0,0 0 1 0 0,1 0-1 0 0,-1 0 1 0 0,0 0 0 0 0,0 0-1 0 0,0-1 1 0 0,1 1-1 0 0,-1 0 1 0 0,0 0-1 0 0,0 0 1 0 0,0 0 0 0 0,0 0-1 0 0,0 0 1 0 0,0-1-1 0 0,0 1 1 0 0,0 0-1 0 0,0 0 1 0 0,0 0-1 0 0,1-1 1 0 0,11-21 1425 0 0,1-1 0 0 0,12-35 0 0 0,-4 11-958 0 0,-13 30-432 0 0,17-38-95 0 0,-13 26 16 0 0,17-31 0 0 0,13-24 6 0 0,18-49 9 0 0,-28 66 14 0 0,-13 32 13 0 0,-12 22-21 0 0,10-21-1 0 0,-15 30-11 0 0,0 0 0 0 0,-1 0-1 0 0,1 0 1 0 0,1 0 0 0 0,-1 0-1 0 0,0 2 1 0 0,4-7 0 0 0,4-8-30 0 0,-9 15 25 0 0,0 0 0 0 0,0 0 0 0 0,0 0 0 0 0,0 1 1 0 0,0-1-1 0 0,0 1 0 0 0,2-2 0 0 0,-2 2 6 0 0,-1 1 0 0 0,0 0 0 0 0,0 0 0 0 0,0 0-1 0 0,1-1 1 0 0,-1 1 0 0 0,0 0 0 0 0,1 0 0 0 0,-1 0-1 0 0,1 0 1 0 0,-1 0 0 0 0,0 0 0 0 0,0 0 0 0 0,0 0-1 0 0,1 0 1 0 0,-1 1 0 0 0,1-1 0 0 0,-1 0 0 0 0,0 1-1 0 0,0-1 15 0 0,1 1-1 0 0,0-1 1 0 0,-1 1-1 0 0,1-1 1 0 0,-1 1-1 0 0,0 0 1 0 0,1 0-1 0 0,-1-1 1 0 0,0 1-1 0 0,1 0 1 0 0,-1-1-1 0 0,1 1 1 0 0,-1 0-1 0 0,0 0 1 0 0,0 0-1 0 0,0 0 1 0 0,0 0-1 0 0,0 0 1 0 0,1 0-1 0 0,-1 2 1 0 0,0 24 428 0 0,0-14-361 0 0,0-3 57 0 0,-1 0 0 0 0,-1 12 0 0 0,1-10-62 0 0,-1-2-1 0 0,1 17 0 0 0,1-12-59 0 0,-2 24-1 0 0,0-25-20 0 0,0 24-1 0 0,2-24 9 0 0,-1-1 0 0 0,-1 15-1 0 0,1-16-58 0 0,0-1 0 0 0,-1 15 0 0 0,2 56-557 0 0,0-60 255 0 0,-1-20 343 0 0,0-1-1 0 0,1 1 0 0 0,0 0 1 0 0,0-1-1 0 0,0 1 0 0 0,0-1 1 0 0,0 0-1 0 0,-1 1 0 0 0,1-1 0 0 0,0 1 1 0 0,0 0-1 0 0,0-1 0 0 0,0 1 1 0 0,1 0-1 0 0,-1-1 0 0 0,0 1 1 0 0,0 0-1 0 0,0-2 0 0 0,1 4 0 0 0,0-1-6 0 0,-1-1 13 0 0,0 0-1 0 0,0 0 1 0 0,0 0-1 0 0,0 1 1 0 0,0-2-1 0 0,0 1 1 0 0,0 3-1 0 0,0-3 8 0 0,0-1 0 0 0,0 1 0 0 0,0-1 0 0 0,0 1-1 0 0,0-1 1 0 0,0 0 0 0 0,0 0 0 0 0,0 1 0 0 0,1-1 0 0 0,0 3-1 0 0,3 6-5 0 0,-4-10 9 0 0,0 0 0 0 0,1 0-1 0 0,-1 1 1 0 0,0-1 0 0 0,1 0-1 0 0,-1 0 1 0 0,0 1 0 0 0,0-1 0 0 0,0 0-1 0 0,0 0 1 0 0,0 0 0 0 0,1 0-1 0 0,-1 0 1 0 0,0 0 0 0 0,1 1-1 0 0,-1-1 1 0 0,1 0 0 0 0,-1 0-1 0 0,0-1 1 0 0,0 1 0 0 0,0 0-1 0 0,0 0 1 0 0,1 0 0 0 0,-1 0 0 0 0,0 0-1 0 0,0 0 1 0 0,1-1 0 0 0,-1 1-1 0 0,0 0 1 0 0,0 0 0 0 0,0-1-1 0 0,0 1 1 0 0,1 0 0 0 0,-1 0-1 0 0,0 0 1 0 0,5-10 25 0 0,9-35 26 0 0,-13 41-50 0 0,0 0 1 0 0,1 0-1 0 0,-2-1 1 0 0,1 2-1 0 0,0-1 0 0 0,0-7 1 0 0,4-15-20 0 0,0-1 2 0 0,-2 9-7 0 0,-1 7 14 0 0,-1 8 6 0 0,0 1-1 0 0,0 0 1 0 0,-1 0 0 0 0,0-1-1 0 0,0 1 1 0 0,0-1-1 0 0,1-4 1 0 0,-1 5 4 0 0,0 0-1 0 0,0-1 1 0 0,1 1-1 0 0,-1 0 1 0 0,1-1-1 0 0,-1 1 1 0 0,0 0-1 0 0,1 0 1 0 0,-1 0-1 0 0,1 0 1 0 0,-1 0-1 0 0,3-3 1 0 0,-3 3-2 0 0,1 0 0 0 0,0 0 0 0 0,-1 1 1 0 0,0-1-1 0 0,1-1 0 0 0,0 1 0 0 0,-1 0 1 0 0,1 0-1 0 0,-1-1 0 0 0,0 1 0 0 0,0 1 0 0 0,0-5 1 0 0,0-3-47 0 0,2 19 34 0 0,4 11 103 0 0,-6-14-65 0 0,0 3 3 0 0,0-9-60 0 0,0 4 75 0 0,7 8-463 0 0,-7-13 383 0 0,0 0-1 0 0,1 1 1 0 0,-1-1-1 0 0,0 0 1 0 0,0 0-1 0 0,1 1 1 0 0,-1-1-1 0 0,1 0 1 0 0,-1 0-1 0 0,0 0 1 0 0,0 0 0 0 0,1 0-1 0 0,0 0 1 0 0,12-2-714 0 0,-9-2 746 0 0,-2-1-17 0 0,4 2 21 0 0,-3 0 0 0 0,8-16 2 0 0,-4 5 8 0 0,-5 10 2 0 0,1-2-1 0 0,0 1 1 0 0,0 0 0 0 0,5-6-1 0 0,-6 9-2 0 0,0 1 0 0 0,-1-1 0 0 0,1 0 0 0 0,0 0 0 0 0,1-3 0 0 0,-2-4 33 0 0,-1 9-38 0 0,0 0 0 0 0,0-1 0 0 0,0 1 0 0 0,0 0 0 0 0,1 0 0 0 0,-1 0 0 0 0,0 0 0 0 0,0-1 0 0 0,0 1 0 0 0,0 0 0 0 0,0 0 0 0 0,0 0 0 0 0,0 0 0 0 0,1 0-1 0 0,-1 0 1 0 0,0 0 0 0 0,0 0 0 0 0,0-1 0 0 0,0 1 0 0 0,0 0 0 0 0,0 0 0 0 0,0 0 0 0 0,0 0 0 0 0,0 0 0 0 0,0 0 0 0 0,0 0 0 0 0,0 0 0 0 0,1 0 0 0 0,-1 0 0 0 0,0 0-1 0 0,0 0 1 0 0,0 0 0 0 0,0 1 0 0 0,0-1 0 0 0,1 0 0 0 0,-1 0 22 0 0,0 0 0 0 0,0 0 0 0 0,0 0 0 0 0,0 0-1 0 0,0 0 1 0 0,0 0 0 0 0,0 0 0 0 0,0 0 0 0 0,0 0 0 0 0,0 0-1 0 0,0 0 1 0 0,1 0 0 0 0,-1 0 0 0 0,0 0 0 0 0,0 0 0 0 0,0 0 0 0 0,0 0-1 0 0,0 0 1 0 0,1 0 0 0 0,-1 0 0 0 0,0 0 0 0 0,0 0 0 0 0,0 0-1 0 0,0 0 1 0 0,0-1 0 0 0,0 1 0 0 0,1 0 0 0 0,-1 0 0 0 0,0 0 0 0 0,0 0-1 0 0,0 0 1 0 0,0-1 0 0 0,0 1 0 0 0,0 0 0 0 0,0 0 0 0 0,0-8 102 0 0,0 6 142 0 0,0 4-247 0 0,0 6-24 0 0,0-4-5 0 0,0 0 0 0 0,0 0 0 0 0,0 0 1 0 0,0-1-1 0 0,0 0 0 0 0,0 1 0 0 0,0 0 0 0 0,-1 3 1 0 0,-1 1-3 0 0,0 0 1 0 0,0-1-1 0 0,1 2 0 0 0,-1-2 1 0 0,1 2-1 0 0,0-1 1 0 0,0 1-1 0 0,1 8 1 0 0,-1-6-52 0 0,1 0 0 0 0,-1-1 1 0 0,-2 21-1 0 0,0-11-26 0 0,1-7-49 0 0,1-5 67 0 0,1-1 0 0 0,-1 0-1 0 0,0 1 1 0 0,1 9 0 0 0,-1 0-122 0 0,0-1 0 0 0,-4 30 0 0 0,3-29 143 0 0,0 0 0 0 0,0 29 0 0 0,2 27 68 0 0,0-68-20 0 0,0-1 0 0 0,0-1 0 0 0,-1 1 0 0 0,0 1 0 0 0,0 5 0 0 0,0-7-4 0 0,0 1 0 0 0,0-1 0 0 0,1 1 0 0 0,0-1 0 0 0,-1 6 0 0 0,1 15-342 0 0,0-19 146 0 0,0-4 166 0 0,0 1 0 0 0,0-1 0 0 0,0 1 0 0 0,0-1-1 0 0,0 0 1 0 0,0 1 0 0 0,0-1 0 0 0,0 0 0 0 0,0 0 0 0 0,1 0-1 0 0,-1 3 1 0 0,3-2-326 0 0,-3-2 355 0 0,0 0 1 0 0,0 0-1 0 0,0 0 1 0 0,0 1-1 0 0,0-1 1 0 0,0 0-1 0 0,0 0 0 0 0,0 0 1 0 0,0 0-1 0 0,0 0 1 0 0,0 0-1 0 0,0 0 1 0 0,0 0-1 0 0,0 0 1 0 0,0 0-1 0 0,0 0 1 0 0,0 0-1 0 0,0 0 1 0 0,0 0-1 0 0,-1 0 1 0 0,1 0-1 0 0,0 0 1 0 0,0 0-1 0 0,0 0 1 0 0,0 0-1 0 0,0 0 0 0 0,0 0 1 0 0,0 0-1 0 0,0 0 1 0 0,0 0-1 0 0,0 0 1 0 0,0 0-1 0 0,0 0 1 0 0,0 0-1 0 0,0 0 1 0 0,0 0-1 0 0,0 0 1 0 0,0 0-1 0 0,0 0 1 0 0,0 0-1 0 0,0 0 1 0 0,0 0-1 0 0,0 0 0 0 0,0 0 1 0 0,0 0-1 0 0,0 0 1 0 0,0 0-1 0 0,-1 0 1 0 0,1 0-1 0 0,0-1 1 0 0,0 1-1 0 0,0 0 1 0 0,0 0-1 0 0,0 0 1 0 0,0 0-1 0 0,0 0 1 0 0,0 0-1 0 0,0 0 1 0 0,0 0-1 0 0,0 0 1 0 0,0 0-1 0 0,0 0 0 0 0,0 0 1 0 0,0 0-1 0 0,1 0-8 0 0,-1-1 0 0 0,0 1 0 0 0,1 0 0 0 0,-1 0 0 0 0,0-1 0 0 0,0 1 0 0 0,0 0 0 0 0,0-1-1 0 0,1 1 1 0 0,-1 0 0 0 0,0-1 0 0 0,0 1 0 0 0,1 0 0 0 0,-1-1 0 0 0,0 1 0 0 0,0-1-1 0 0,1 1 1 0 0,-1-1 0 0 0,0 1 0 0 0,0 0 0 0 0,0 0 0 0 0,0-1 0 0 0,0 1 0 0 0,0-1 0 0 0,0 1-1 0 0,0-1 1 0 0,0 1 0 0 0,0-1 0 0 0,0 0 0 0 0,0-27-355 0 0,-1 17 111 0 0,1 0 0 0 0,0-1 0 0 0,2-20 0 0 0,-1 26 216 0 0,0-3-137 0 0,0-1 1 0 0,0 1-1 0 0,0-18 1 0 0,0 7-71 0 0,1-21 1 0 0,0 20-8 0 0,0-21 1 0 0,-2 22 25 0 0,1 1 0 0 0,2-23 0 0 0,1 2-86 0 0,-4 24 277 0 0,2-6-57 0 0,0 0 0 0 0,5-34 0 0 0,-5 50 90 0 0,-1-1-1 0 0,0 1 0 0 0,0-2 0 0 0,0 1 0 0 0,-1 1 1 0 0,1-12-1 0 0,-1 13-3 0 0,0 0 0 0 0,1 1 0 0 0,-1-2 0 0 0,2-5 1 0 0,-1 8-2 0 0,0-2 0 0 0,-1 0 0 0 0,0 1 0 0 0,1-5 0 0 0,-1 7 7 0 0,0 1 0 0 0,0-1-1 0 0,0 1 1 0 0,0 0 0 0 0,0-1 0 0 0,1 1-1 0 0,-1 0 1 0 0,0 0 0 0 0,1 0-1 0 0,-1-1 1 0 0,0 1 0 0 0,0 0-1 0 0,2-2 1 0 0,-2 2 2 0 0,0 0-1 0 0,0 0 0 0 0,1-1 1 0 0,-1 1-1 0 0,0 0 0 0 0,1 0 1 0 0,-1 0-1 0 0,0 1 0 0 0,0-2 1 0 0,1 1-1 0 0,-1 0 0 0 0,0 0 1 0 0,0-2-1 0 0,0 2 2 0 0,0 1-1 0 0,0 0 1 0 0,0-1 0 0 0,0 1 0 0 0,0-1-1 0 0,0 1 1 0 0,0 0 0 0 0,0-1-1 0 0,0 1 1 0 0,0-1 0 0 0,0 1 0 0 0,0-1-1 0 0,0 1 1 0 0,0 0 0 0 0,0-1 0 0 0,0 1-1 0 0,0 0 1 0 0,0-1 0 0 0,0 1-1 0 0,0-1 1 0 0,0 1 0 0 0,0 0 0 0 0,1-1-1 0 0,-1 1 1 0 0,0 0 0 0 0,0 0-1 0 0,1 0 1 0 0,-1 0 0 0 0,0 0 0 0 0,3-4 21 0 0,-3-3 73 0 0,0 5-43 0 0,1 2-58 0 0,0 1-1 0 0,-1-1 0 0 0,1 1 1 0 0,-1 0-1 0 0,0-1 1 0 0,1 1-1 0 0,-1 0 0 0 0,1 0 1 0 0,-1-1-1 0 0,1 3 1 0 0,1-1-73 0 0,-3-1 58 0 0,1-1 21 0 0,0 1 1 0 0,0-1 0 0 0,1 0 0 0 0,-1 1 0 0 0,0-1 0 0 0,0 1 0 0 0,0-1 0 0 0,0 1-1 0 0,0 0 1 0 0,0-1 0 0 0,0 1 0 0 0,0-1 0 0 0,0 1 0 0 0,0-1 0 0 0,0 1-1 0 0,1-1 1 0 0,-1 1 0 0 0,0-1 0 0 0,1 1 0 0 0,-1-1 0 0 0,0 0 0 0 0,1 1 0 0 0,-1-1-1 0 0,0 1 0 0 0,0-1-1 0 0,0 0 0 0 0,1 0 0 0 0,-1 1 0 0 0,0-1 0 0 0,1 0 1 0 0,-1 1-1 0 0,0-1 0 0 0,0 0 0 0 0,0 1 0 0 0,0-1 0 0 0,0 1 0 0 0,0-1 1 0 0,0 0-1 0 0,0 1 0 0 0,0-1 0 0 0,1 1 0 0 0,-1-1 0 0 0,0 1 1 0 0,0-1-1 0 0,0 0 0 0 0,0 0 0 0 0,0 1 0 0 0,0 0 0 0 0,0 1-22 0 0,0-2 9 0 0,0 1 1 0 0,0-1-1 0 0,0 0 1 0 0,0 1 0 0 0,0-1-1 0 0,0 1 1 0 0,0-1-1 0 0,0 0 1 0 0,0 1 0 0 0,0-1-1 0 0,0 1 1 0 0,0-1-1 0 0,0 0 1 0 0,0 1-1 0 0,0-1 1 0 0,0 1 0 0 0,0-1-1 0 0,0 0 1 0 0,1 1-1 0 0,-1-1 1 0 0,0 1-31 0 0,1-1-1 0 0,-1 1-1 0 0,0-1 1 0 0,1 0 0 0 0,-1 0 0 0 0,1 0 0 0 0,0 0 0 0 0,-1 0 0 0 0,0 0-1 0 0,1 0 1 0 0,-1 0 0 0 0,1-1 0 0 0,-1 1 0 0 0,0 0 0 0 0,1 0 0 0 0,-1-1-1 0 0,1 1 1 0 0,-1-1 0 0 0,1 1 0 0 0,-1-1 0 0 0,1 0 0 0 0,8-4-264 0 0,-9 5 295 0 0,0 0 0 0 0,1-1 0 0 0,0 1 0 0 0,0 0 0 0 0,-1 0 0 0 0,1-1 0 0 0,0 1 0 0 0,-1 0 0 0 0,1-1 0 0 0,-1 1 0 0 0,1-1 0 0 0,0 1 0 0 0,-1 0 0 0 0,1-2 0 0 0,2-2-19 0 0,-1 2 32 0 0,-1 2 0 0 0,-1 0 0 0 0,1-1 0 0 0,-1 1 0 0 0,0 0 0 0 0,0 0 0 0 0,0-1 0 0 0,0 1 0 0 0,1 0 0 0 0,-1-1 0 0 0,0 1 0 0 0,1 0 0 0 0,-1-1 0 0 0,0 1 0 0 0,0-1 0 0 0,1 1 0 0 0,-1-1 0 0 0,0 1 0 0 0,0-1 0 0 0,0 1 0 0 0,0-1 0 0 0,0 1 0 0 0,0-1 0 0 0,1-2 0 0 0,0 1 6 0 0,-1 0-1 0 0,1-1 1 0 0,1 1-1 0 0,-2 0 1 0 0,2 0 0 0 0,-1 0-1 0 0,-1 1 1 0 0,2 0-1 0 0,1-3 1 0 0,-3 4 16 0 0,1-1 0 0 0,-1 1-1 0 0,1-1 1 0 0,-1 1 0 0 0,0-1 0 0 0,1 1 0 0 0,-1-1 0 0 0,1 1-1 0 0,-1-1 1 0 0,1 0 0 0 0,-1 1 0 0 0,0-2 0 0 0,3-3 89 0 0,-3 5-76 0 0,0 0 0 0 0,0 0 0 0 0,0 0 0 0 0,1 0 0 0 0,-1 0 0 0 0,1-1 0 0 0,-1 1 0 0 0,0 0 1 0 0,0 0-1 0 0,0 0 0 0 0,1 0 0 0 0,-1 0 0 0 0,0 0 0 0 0,1 0 0 0 0,0 0 0 0 0,-1 0-20 0 0,0 0 0 0 0,0 0 0 0 0,0 0-1 0 0,0 1 1 0 0,1-1 0 0 0,-1 0 0 0 0,0 0-1 0 0,1 0 1 0 0,-1 0 0 0 0,0 0 0 0 0,1 0-1 0 0,-1-1 1 0 0,0 1 0 0 0,0 0 0 0 0,0 0-1 0 0,0 0 1 0 0,0 0 0 0 0,0 0 0 0 0,1-1-1 0 0,-1 1 1 0 0,0 0 0 0 0,0 0 0 0 0,1 0-1 0 0,-1-1 1 0 0,0 1 0 0 0,0 0 0 0 0,0-1-1 0 0,0 1 1 0 0,0 0 0 0 0,0-1 0 0 0,0 1-1 0 0,0 0 1 0 0,1-1 0 0 0,-1 1 0 0 0,0 0 0 0 0,0-1-1 0 0,0 1 1 0 0,0 0 0 0 0,0-1 0 0 0,0 1-1 0 0,0-1 1 0 0,0 1 0 0 0,0 0 0 0 0,0-1-1 0 0,0 1-10 0 0,0-1 0 0 0,0 1-1 0 0,0 0 1 0 0,0 0 0 0 0,0 0-1 0 0,0 0 1 0 0,0 0 0 0 0,0 0-1 0 0,0 0 1 0 0,0 0 0 0 0,0 0-1 0 0,0 0 1 0 0,0 0-1 0 0,0 0 1 0 0,0 0 0 0 0,0 0-1 0 0,0-1 1 0 0,0 1 0 0 0,0 0-1 0 0,0 0 1 0 0,0 0 0 0 0,0 0-1 0 0,0 0 1 0 0,0 0 0 0 0,0 0-1 0 0,0 0 1 0 0,0 0 0 0 0,0 0-1 0 0,0 0 1 0 0,1 0 0 0 0,-1 0-1 0 0,0 0 1 0 0,0 0-1 0 0,0 0 1 0 0,0 0 0 0 0,0 0-1 0 0,0 0 1 0 0,0 0 0 0 0,0 0-1 0 0,0 0 1 0 0,0 0 0 0 0,0-1-1 0 0,0 1 1 0 0,0 0 0 0 0,0 0-1 0 0,0 0 1 0 0,0 0 0 0 0,0 0-1 0 0,0 1 1 0 0,0-1 0 0 0,0 0-1 0 0,1 0 1 0 0,-1 0-1 0 0,0 0 1 0 0,0 0 0 0 0,0 0-1 0 0,4 2 450 0 0,-4-2-398 0 0,0 1 0 0 0,1-1 1 0 0,-1 1-1 0 0,0-1 0 0 0,0 1 1 0 0,0-1-1 0 0,0 1 0 0 0,0-1 1 0 0,0 1-1 0 0,0-1 0 0 0,0 1 1 0 0,0-1-1 0 0,0 1 0 0 0,0 0 1 0 0,0 0-1 0 0,0-1-55 0 0,0 58 2102 0 0,0-56-2067 0 0,0 0 0 0 0,0-1 0 0 0,0 1 1 0 0,0-1-1 0 0,1 1 0 0 0,-1-1 0 0 0,0 1 0 0 0,1-1 1 0 0,-1 0-1 0 0,1 2 0 0 0,-1-1-6 0 0,1-1 0 0 0,-1 0 0 0 0,1 1 0 0 0,-1-1 0 0 0,0 1 0 0 0,0-1 0 0 0,0 0 0 0 0,0 1 1 0 0,1-1-1 0 0,-1 3 0 0 0,0 7 77 0 0,1 1 61 0 0,0-10-161 0 0,-1 0 0 0 0,0 0 1 0 0,1 0-1 0 0,0 0 0 0 0,-1-1 0 0 0,0 0 1 0 0,1 1-1 0 0,0 0 0 0 0,0-1 0 0 0,0 1 0 0 0,0-1 1 0 0,0 1-1 0 0,-1-1 0 0 0,3 3 0 0 0,3 0-3 0 0,-3-1-3 0 0,0-1 0 0 0,-1 0 1 0 0,1 0-1 0 0,0 0 0 0 0,-1-1 0 0 0,1 1 0 0 0,0-1 0 0 0,0-1 0 0 0,-1 0 0 0 0,4 1 0 0 0,0-2-2 0 0,0 1 0 0 0,0-1 0 0 0,-1-2 0 0 0,9-3 0 0 0,8-3-8 0 0,-12 5 6 0 0,-3 3-7 0 0,0-2 0 0 0,7-4 0 0 0,-9 4 8 0 0,9-6-119 0 0,-1 1 1 0 0,19-5-1 0 0,-25 11-12 0 0,0-1 1 0 0,11-6-1 0 0,-4 0 50 0 0,12 2-231 0 0,-5-10 197 0 0,-11 10 8 0 0,18-7 0 0 0,4-2-756 0 0,-26 12 550 0 0,1 1 0 0 0,-1 1 0 0 0,8-1 0 0 0,-7 2-150 0 0,0-1-1 0 0,12-7 0 0 0,26-13-2200 0 0,-20 19 2490 0 0,-20-1 177 0 0,-4 3 0 0 0,-1 0 0 0 0,0 1 0 0 0,1-1 0 0 0,0 1 0 0 0,0-1 0 0 0,-1 1 0 0 0,1-1 0 0 0,0 1 0 0 0,0 0 0 0 0,-1 0 0 0 0,2 0 0 0 0,4 0 0 0 0</inkml:trace>
  <inkml:trace contextRef="#ctx0" brushRef="#br0" timeOffset="1">286 796 6665 0 0,'1'0'2001'0'0,"3"0"237"0"0,-4 0-2074 0 0,1 0 1 0 0,-1 0 0 0 0,0 0-1 0 0,1 0 1 0 0,0 1 0 0 0,-1-1 0 0 0,1 0-1 0 0,-1 1 1 0 0,0-1 0 0 0,1 0-1 0 0,-1 1 1 0 0,1-1 0 0 0,-1 1-1 0 0,1-1 1 0 0,-1 0 0 0 0,0 1-1 0 0,0-1 1 0 0,1 2 0 0 0,0-2-143 0 0,-1 1 1 0 0,0-1-1 0 0,0 1 0 0 0,0-1 1 0 0,0 1-1 0 0,1-1 1 0 0,-1 1-1 0 0,1-1 0 0 0,-1 0 1 0 0,1 1-1 0 0,-1-1 1 0 0,0 0-1 0 0,0 0 0 0 0,0 1 1 0 0,1-1-1 0 0,-1 0 1 0 0,1 0-1 0 0,-1 0 0 0 0,0 0 1 0 0,0 0-1 0 0,1 0 1 0 0,-1 0-1 0 0,1 0 0 0 0,-1 0 1 0 0,1 0-1 0 0,-1 0 1 0 0,0 0-1 0 0,0 0 0 0 0,1-1 1 0 0,-1 1-1 0 0,1 0 1 0 0,-1-1-1 0 0,1 1 0 0 0,-1 0 1 0 0,0-1-1 0 0,3-2 9 0 0,-2 2 43 0 0,0 0 1 0 0,0 0-1 0 0,1 1 1 0 0,-2-1-1 0 0,2 0 0 0 0,-1 0 1 0 0,1 1-1 0 0,-2-1 0 0 0,2 1 1 0 0,-1 0-1 0 0,1 0 0 0 0,1 0 1 0 0,1 0 63 0 0,0 0 1 0 0,-1 0-1 0 0,1-1 1 0 0,-1 0-1 0 0,0 0 1 0 0,1-1 0 0 0,-1 1-1 0 0,7-6 1 0 0,-4 2-17 0 0,1-1 74 0 0,-1 0-1 0 0,0 2 0 0 0,0 0 0 0 0,9-4 1 0 0,4 3 358 0 0,1-12-287 0 0,82-50 878 0 0,-68 47-928 0 0,30-13-117 0 0,-3 1-42 0 0,-17 8-82 0 0,-19 12-88 0 0,25-14-64 0 0,-32 16-48 0 0,0 0 0 0 0,19-6 0 0 0,16-6-956 0 0,-1-2-414 0 0,-31 17 1223 0 0,86-32-1938 0 0,-60 21 2143 0 0,-23 11 193 0 0,-22 5-27 0 0,1 1 0 0 0,-1-1 0 0 0,0 0 0 0 0,3-1 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0670-5A4D-4541-B5DC-4EA9D8DBDB6A}">
  <sheetPr>
    <tabColor rgb="FFFF0000"/>
  </sheetPr>
  <dimension ref="A1:I31"/>
  <sheetViews>
    <sheetView tabSelected="1" workbookViewId="0">
      <selection activeCell="N6" sqref="N6"/>
    </sheetView>
  </sheetViews>
  <sheetFormatPr defaultColWidth="8.88671875" defaultRowHeight="15.6" x14ac:dyDescent="0.3"/>
  <cols>
    <col min="1" max="3" width="8.88671875" style="1"/>
    <col min="4" max="4" width="15.44140625" style="1" bestFit="1" customWidth="1"/>
    <col min="5" max="5" width="14" style="1" customWidth="1"/>
    <col min="6" max="16384" width="8.88671875" style="1"/>
  </cols>
  <sheetData>
    <row r="1" spans="1:9" s="130" customFormat="1" x14ac:dyDescent="0.3">
      <c r="A1" s="129" t="s">
        <v>555</v>
      </c>
      <c r="B1" s="129"/>
    </row>
    <row r="3" spans="1:9" x14ac:dyDescent="0.3">
      <c r="B3" s="131" t="s">
        <v>468</v>
      </c>
    </row>
    <row r="5" spans="1:9" s="130" customFormat="1" x14ac:dyDescent="0.3">
      <c r="A5" s="130" t="s">
        <v>469</v>
      </c>
    </row>
    <row r="6" spans="1:9" s="130" customFormat="1" ht="22.05" customHeight="1" x14ac:dyDescent="0.3">
      <c r="B6" s="130" t="s">
        <v>470</v>
      </c>
      <c r="D6" s="132"/>
      <c r="E6" s="132"/>
      <c r="G6" s="130" t="s">
        <v>471</v>
      </c>
    </row>
    <row r="7" spans="1:9" ht="22.05" customHeight="1" x14ac:dyDescent="0.3">
      <c r="B7" s="1" t="s">
        <v>518</v>
      </c>
      <c r="D7" s="133">
        <v>5000000</v>
      </c>
      <c r="E7" s="133"/>
    </row>
    <row r="8" spans="1:9" ht="22.05" customHeight="1" x14ac:dyDescent="0.3">
      <c r="B8" s="1" t="s">
        <v>472</v>
      </c>
      <c r="D8" s="133">
        <f>D7*10%</f>
        <v>500000</v>
      </c>
      <c r="E8" s="133"/>
    </row>
    <row r="9" spans="1:9" ht="22.05" customHeight="1" x14ac:dyDescent="0.3">
      <c r="C9" s="1" t="s">
        <v>473</v>
      </c>
      <c r="E9" s="134">
        <f>D7+D8</f>
        <v>5500000</v>
      </c>
    </row>
    <row r="10" spans="1:9" ht="22.05" customHeight="1" x14ac:dyDescent="0.3">
      <c r="B10" s="135" t="s">
        <v>550</v>
      </c>
    </row>
    <row r="11" spans="1:9" ht="22.05" customHeight="1" x14ac:dyDescent="0.3">
      <c r="B11" s="135" t="s">
        <v>474</v>
      </c>
    </row>
    <row r="12" spans="1:9" ht="22.05" customHeight="1" x14ac:dyDescent="0.3">
      <c r="B12" s="135" t="s">
        <v>551</v>
      </c>
      <c r="I12" s="130" t="s">
        <v>475</v>
      </c>
    </row>
    <row r="13" spans="1:9" ht="22.05" customHeight="1" x14ac:dyDescent="0.3"/>
    <row r="14" spans="1:9" ht="22.05" customHeight="1" x14ac:dyDescent="0.3">
      <c r="B14" s="130" t="s">
        <v>476</v>
      </c>
    </row>
    <row r="15" spans="1:9" ht="22.05" customHeight="1" x14ac:dyDescent="0.3">
      <c r="B15" s="1" t="s">
        <v>477</v>
      </c>
      <c r="D15" s="133">
        <v>500000</v>
      </c>
      <c r="E15" s="133"/>
      <c r="G15" s="130" t="s">
        <v>471</v>
      </c>
    </row>
    <row r="16" spans="1:9" ht="22.05" customHeight="1" x14ac:dyDescent="0.3">
      <c r="C16" s="1" t="s">
        <v>478</v>
      </c>
      <c r="D16" s="133"/>
      <c r="E16" s="133">
        <v>500000</v>
      </c>
    </row>
    <row r="17" spans="2:9" ht="22.05" customHeight="1" x14ac:dyDescent="0.3">
      <c r="B17" s="135" t="s">
        <v>552</v>
      </c>
      <c r="D17" s="133"/>
      <c r="E17" s="133"/>
    </row>
    <row r="18" spans="2:9" ht="22.05" customHeight="1" x14ac:dyDescent="0.3">
      <c r="B18" s="135" t="s">
        <v>553</v>
      </c>
    </row>
    <row r="19" spans="2:9" ht="22.05" customHeight="1" x14ac:dyDescent="0.3">
      <c r="B19" s="135" t="s">
        <v>554</v>
      </c>
      <c r="I19" s="130" t="s">
        <v>475</v>
      </c>
    </row>
    <row r="20" spans="2:9" ht="22.05" customHeight="1" x14ac:dyDescent="0.3">
      <c r="B20" s="135"/>
    </row>
    <row r="21" spans="2:9" ht="22.05" customHeight="1" x14ac:dyDescent="0.3">
      <c r="B21" s="135"/>
    </row>
    <row r="22" spans="2:9" ht="22.05" customHeight="1" x14ac:dyDescent="0.3"/>
    <row r="23" spans="2:9" ht="22.05" customHeight="1" x14ac:dyDescent="0.3"/>
    <row r="24" spans="2:9" ht="22.05" customHeight="1" x14ac:dyDescent="0.3"/>
    <row r="25" spans="2:9" ht="22.05" customHeight="1" x14ac:dyDescent="0.3"/>
    <row r="26" spans="2:9" ht="22.05" customHeight="1" x14ac:dyDescent="0.3"/>
    <row r="27" spans="2:9" ht="22.05" customHeight="1" x14ac:dyDescent="0.3"/>
    <row r="28" spans="2:9" ht="22.05" customHeight="1" x14ac:dyDescent="0.3"/>
    <row r="29" spans="2:9" ht="22.05" customHeight="1" x14ac:dyDescent="0.3"/>
    <row r="30" spans="2:9" ht="22.05" customHeight="1" x14ac:dyDescent="0.3"/>
    <row r="31" spans="2:9" ht="22.05" customHeight="1" x14ac:dyDescent="0.3"/>
  </sheetData>
  <pageMargins left="0.7" right="0.7" top="0.75" bottom="0.75" header="0.3" footer="0.3"/>
  <pageSetup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FF80-5EE3-490E-878E-6BED8F59E890}">
  <sheetPr>
    <tabColor rgb="FF00B0F0"/>
  </sheetPr>
  <dimension ref="A1:H35"/>
  <sheetViews>
    <sheetView topLeftCell="A16" workbookViewId="0">
      <selection activeCell="C27" sqref="C27"/>
    </sheetView>
  </sheetViews>
  <sheetFormatPr defaultRowHeight="14.4" x14ac:dyDescent="0.3"/>
  <cols>
    <col min="1" max="1" width="14.109375" customWidth="1"/>
    <col min="2" max="2" width="15.21875" customWidth="1"/>
    <col min="3" max="3" width="31.109375" customWidth="1"/>
    <col min="4" max="4" width="20.109375" style="139" customWidth="1"/>
    <col min="5" max="5" width="15.77734375" style="11" customWidth="1"/>
    <col min="6" max="6" width="19.6640625" style="11" customWidth="1"/>
  </cols>
  <sheetData>
    <row r="1" spans="1:8" ht="16.8" x14ac:dyDescent="0.3">
      <c r="A1" s="199" t="s">
        <v>493</v>
      </c>
      <c r="B1" s="200"/>
      <c r="C1" s="201"/>
    </row>
    <row r="2" spans="1:8" ht="16.8" x14ac:dyDescent="0.3">
      <c r="A2" s="39" t="s">
        <v>494</v>
      </c>
      <c r="B2" s="16"/>
      <c r="C2" s="140"/>
    </row>
    <row r="3" spans="1:8" ht="16.8" x14ac:dyDescent="0.3">
      <c r="A3" s="39" t="s">
        <v>495</v>
      </c>
      <c r="B3" s="16"/>
      <c r="C3" s="140"/>
    </row>
    <row r="4" spans="1:8" ht="16.8" x14ac:dyDescent="0.3">
      <c r="A4" s="39" t="s">
        <v>496</v>
      </c>
      <c r="B4" s="18"/>
      <c r="C4" s="140"/>
    </row>
    <row r="5" spans="1:8" ht="16.8" x14ac:dyDescent="0.3">
      <c r="A5" s="39" t="s">
        <v>497</v>
      </c>
      <c r="B5" s="15"/>
      <c r="C5" s="140"/>
    </row>
    <row r="6" spans="1:8" ht="16.8" x14ac:dyDescent="0.3">
      <c r="A6" s="39" t="s">
        <v>498</v>
      </c>
      <c r="B6" s="15"/>
      <c r="C6" s="140"/>
    </row>
    <row r="7" spans="1:8" ht="16.8" x14ac:dyDescent="0.3">
      <c r="A7" s="39" t="s">
        <v>499</v>
      </c>
      <c r="B7" s="15"/>
      <c r="C7" s="140"/>
      <c r="E7" s="195" t="s">
        <v>532</v>
      </c>
    </row>
    <row r="8" spans="1:8" ht="16.8" x14ac:dyDescent="0.3">
      <c r="A8" s="39" t="s">
        <v>500</v>
      </c>
      <c r="B8" s="15"/>
      <c r="C8" s="140"/>
    </row>
    <row r="9" spans="1:8" ht="16.8" x14ac:dyDescent="0.3">
      <c r="A9" s="40" t="s">
        <v>81</v>
      </c>
      <c r="B9" s="17"/>
      <c r="C9" s="140"/>
    </row>
    <row r="10" spans="1:8" ht="17.399999999999999" thickBot="1" x14ac:dyDescent="0.35">
      <c r="A10" s="24"/>
      <c r="B10" s="19"/>
      <c r="C10" s="141"/>
    </row>
    <row r="13" spans="1:8" ht="16.8" x14ac:dyDescent="0.3">
      <c r="A13" s="23" t="s">
        <v>479</v>
      </c>
      <c r="B13" s="17" t="s">
        <v>480</v>
      </c>
      <c r="C13" s="17"/>
      <c r="D13" s="138"/>
      <c r="E13" s="136"/>
      <c r="F13" s="136"/>
      <c r="G13" s="17"/>
      <c r="H13" s="17"/>
    </row>
    <row r="14" spans="1:8" ht="16.8" x14ac:dyDescent="0.3">
      <c r="A14" s="17"/>
      <c r="B14" s="17"/>
      <c r="C14" s="17"/>
      <c r="D14" s="138"/>
      <c r="E14" s="136"/>
      <c r="F14" s="136"/>
      <c r="G14" s="17"/>
      <c r="H14" s="17"/>
    </row>
    <row r="15" spans="1:8" ht="15.6" x14ac:dyDescent="0.3">
      <c r="A15" s="7" t="s">
        <v>481</v>
      </c>
    </row>
    <row r="16" spans="1:8" ht="15.6" x14ac:dyDescent="0.3">
      <c r="A16" s="7" t="s">
        <v>482</v>
      </c>
    </row>
    <row r="17" spans="1:6" ht="15.6" x14ac:dyDescent="0.3">
      <c r="A17" s="7" t="s">
        <v>483</v>
      </c>
    </row>
    <row r="18" spans="1:6" ht="22.8" x14ac:dyDescent="0.3">
      <c r="A18" s="204" t="s">
        <v>67</v>
      </c>
      <c r="B18" s="204"/>
      <c r="C18" s="204"/>
      <c r="D18" s="204"/>
      <c r="E18" s="204"/>
      <c r="F18" s="204"/>
    </row>
    <row r="19" spans="1:6" ht="15.6" x14ac:dyDescent="0.3">
      <c r="A19" s="205" t="s">
        <v>526</v>
      </c>
      <c r="B19" s="205"/>
      <c r="C19" s="205"/>
      <c r="D19" s="205"/>
      <c r="E19" s="205"/>
      <c r="F19" s="205"/>
    </row>
    <row r="20" spans="1:6" s="1" customFormat="1" ht="15.6" x14ac:dyDescent="0.3">
      <c r="A20" s="208" t="s">
        <v>68</v>
      </c>
      <c r="B20" s="208"/>
      <c r="C20" s="208" t="s">
        <v>69</v>
      </c>
      <c r="D20" s="208" t="s">
        <v>70</v>
      </c>
      <c r="E20" s="209" t="s">
        <v>71</v>
      </c>
      <c r="F20" s="209" t="s">
        <v>72</v>
      </c>
    </row>
    <row r="21" spans="1:6" s="1" customFormat="1" ht="15.6" x14ac:dyDescent="0.3">
      <c r="A21" s="117" t="s">
        <v>73</v>
      </c>
      <c r="B21" s="117" t="s">
        <v>74</v>
      </c>
      <c r="C21" s="208"/>
      <c r="D21" s="208"/>
      <c r="E21" s="209"/>
      <c r="F21" s="209"/>
    </row>
    <row r="22" spans="1:6" s="1" customFormat="1" ht="37.200000000000003" customHeight="1" x14ac:dyDescent="0.3">
      <c r="A22" s="150" t="s">
        <v>484</v>
      </c>
      <c r="B22" s="150" t="s">
        <v>485</v>
      </c>
      <c r="C22" s="150" t="s">
        <v>486</v>
      </c>
      <c r="D22" s="151">
        <v>6417</v>
      </c>
      <c r="E22" s="152">
        <v>5000000</v>
      </c>
      <c r="F22" s="152"/>
    </row>
    <row r="23" spans="1:6" s="1" customFormat="1" ht="25.05" customHeight="1" x14ac:dyDescent="0.3">
      <c r="A23" s="150"/>
      <c r="B23" s="150"/>
      <c r="C23" s="150" t="s">
        <v>168</v>
      </c>
      <c r="D23" s="151">
        <v>1331</v>
      </c>
      <c r="E23" s="152">
        <f>E22*10%</f>
        <v>500000</v>
      </c>
      <c r="F23" s="152"/>
    </row>
    <row r="24" spans="1:6" s="1" customFormat="1" ht="33.6" customHeight="1" x14ac:dyDescent="0.3">
      <c r="A24" s="150"/>
      <c r="B24" s="150"/>
      <c r="C24" s="150"/>
      <c r="D24" s="151">
        <v>14102</v>
      </c>
      <c r="E24" s="152"/>
      <c r="F24" s="152">
        <f>E22+E23</f>
        <v>5500000</v>
      </c>
    </row>
    <row r="25" spans="1:6" s="1" customFormat="1" ht="25.05" customHeight="1" x14ac:dyDescent="0.3">
      <c r="A25" s="150"/>
      <c r="B25" s="150"/>
      <c r="C25" s="150"/>
      <c r="D25" s="151"/>
      <c r="E25" s="152"/>
      <c r="F25" s="152"/>
    </row>
    <row r="26" spans="1:6" s="1" customFormat="1" ht="25.05" customHeight="1" x14ac:dyDescent="0.3">
      <c r="A26" s="150"/>
      <c r="B26" s="150"/>
      <c r="C26" s="150"/>
      <c r="D26" s="151"/>
      <c r="E26" s="152"/>
      <c r="F26" s="152"/>
    </row>
    <row r="27" spans="1:6" s="1" customFormat="1" ht="25.05" customHeight="1" x14ac:dyDescent="0.3">
      <c r="A27" s="150"/>
      <c r="B27" s="150"/>
      <c r="C27" s="150"/>
      <c r="D27" s="151"/>
      <c r="E27" s="152"/>
      <c r="F27" s="152"/>
    </row>
    <row r="28" spans="1:6" s="1" customFormat="1" ht="20.399999999999999" customHeight="1" x14ac:dyDescent="0.3">
      <c r="A28" s="150"/>
      <c r="B28" s="150"/>
      <c r="C28" s="117" t="s">
        <v>66</v>
      </c>
      <c r="D28" s="151"/>
      <c r="E28" s="152">
        <f>SUM(E22:E27)</f>
        <v>5500000</v>
      </c>
      <c r="F28" s="152">
        <f>SUM(F22:F27)</f>
        <v>5500000</v>
      </c>
    </row>
    <row r="29" spans="1:6" s="1" customFormat="1" ht="20.399999999999999" customHeight="1" x14ac:dyDescent="0.3">
      <c r="A29" s="2" t="s">
        <v>488</v>
      </c>
      <c r="B29" s="1" t="s">
        <v>487</v>
      </c>
      <c r="D29" s="153"/>
      <c r="E29" s="133"/>
      <c r="F29" s="133"/>
    </row>
    <row r="30" spans="1:6" s="1" customFormat="1" ht="24.6" customHeight="1" x14ac:dyDescent="0.3">
      <c r="A30" s="2" t="s">
        <v>489</v>
      </c>
      <c r="D30" s="153"/>
      <c r="E30" s="133"/>
      <c r="F30" s="133"/>
    </row>
    <row r="31" spans="1:6" s="1" customFormat="1" ht="15.6" x14ac:dyDescent="0.3">
      <c r="A31" s="8"/>
      <c r="C31" s="8"/>
      <c r="D31" s="153"/>
      <c r="E31" s="137" t="s">
        <v>490</v>
      </c>
      <c r="F31" s="133"/>
    </row>
    <row r="32" spans="1:6" s="1" customFormat="1" ht="21" customHeight="1" x14ac:dyDescent="0.3">
      <c r="A32" s="206" t="s">
        <v>75</v>
      </c>
      <c r="B32" s="206"/>
      <c r="D32" s="153"/>
      <c r="E32" s="207" t="s">
        <v>76</v>
      </c>
      <c r="F32" s="207"/>
    </row>
    <row r="33" spans="1:6" s="1" customFormat="1" ht="15.6" x14ac:dyDescent="0.3">
      <c r="A33" s="6"/>
      <c r="D33" s="153"/>
      <c r="E33" s="133"/>
      <c r="F33" s="133"/>
    </row>
    <row r="34" spans="1:6" s="1" customFormat="1" ht="15.6" x14ac:dyDescent="0.3">
      <c r="A34" s="7"/>
      <c r="D34" s="153"/>
      <c r="E34" s="133"/>
      <c r="F34" s="133"/>
    </row>
    <row r="35" spans="1:6" s="130" customFormat="1" ht="15.6" x14ac:dyDescent="0.3">
      <c r="A35" s="202" t="s">
        <v>491</v>
      </c>
      <c r="B35" s="202"/>
      <c r="D35" s="154"/>
      <c r="E35" s="203" t="s">
        <v>492</v>
      </c>
      <c r="F35" s="203"/>
    </row>
  </sheetData>
  <mergeCells count="12">
    <mergeCell ref="A1:C1"/>
    <mergeCell ref="A35:B35"/>
    <mergeCell ref="E35:F35"/>
    <mergeCell ref="A18:F18"/>
    <mergeCell ref="A19:F19"/>
    <mergeCell ref="A32:B32"/>
    <mergeCell ref="E32:F32"/>
    <mergeCell ref="A20:B20"/>
    <mergeCell ref="C20:C21"/>
    <mergeCell ref="D20:D21"/>
    <mergeCell ref="E20:E21"/>
    <mergeCell ref="F20:F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1060F-E3D8-4B69-ADCC-BFEC320394EA}">
  <sheetPr>
    <tabColor rgb="FFFFFF00"/>
  </sheetPr>
  <dimension ref="A1:X34"/>
  <sheetViews>
    <sheetView topLeftCell="A11" zoomScale="98" zoomScaleNormal="98" workbookViewId="0">
      <selection activeCell="Z21" sqref="Z21"/>
    </sheetView>
  </sheetViews>
  <sheetFormatPr defaultRowHeight="14.4" x14ac:dyDescent="0.3"/>
  <cols>
    <col min="1" max="1" width="7.6640625" customWidth="1"/>
    <col min="2" max="2" width="2.109375" customWidth="1"/>
    <col min="3" max="3" width="0.5546875" customWidth="1"/>
    <col min="4" max="4" width="4" customWidth="1"/>
    <col min="5" max="5" width="5.109375" customWidth="1"/>
    <col min="6" max="6" width="0.5546875" customWidth="1"/>
    <col min="7" max="7" width="4.5546875" customWidth="1"/>
    <col min="8" max="8" width="3.88671875" customWidth="1"/>
    <col min="9" max="9" width="0.109375" customWidth="1"/>
    <col min="10" max="10" width="3.6640625" customWidth="1"/>
    <col min="11" max="11" width="0.5546875" customWidth="1"/>
    <col min="12" max="12" width="6.109375" customWidth="1"/>
    <col min="13" max="13" width="18.88671875" customWidth="1"/>
    <col min="14" max="14" width="1" customWidth="1"/>
    <col min="15" max="15" width="2.109375" customWidth="1"/>
    <col min="16" max="16" width="4" customWidth="1"/>
    <col min="17" max="17" width="0.5546875" customWidth="1"/>
    <col min="18" max="18" width="0.6640625" customWidth="1"/>
    <col min="19" max="19" width="4.6640625" customWidth="1"/>
    <col min="20" max="21" width="0.5546875" customWidth="1"/>
    <col min="22" max="22" width="4.109375" customWidth="1"/>
    <col min="23" max="23" width="23.6640625" customWidth="1"/>
    <col min="24" max="24" width="1.109375" customWidth="1"/>
    <col min="257" max="257" width="7.6640625" customWidth="1"/>
    <col min="258" max="258" width="2.109375" customWidth="1"/>
    <col min="259" max="259" width="0.5546875" customWidth="1"/>
    <col min="260" max="260" width="4" customWidth="1"/>
    <col min="261" max="261" width="5.109375" customWidth="1"/>
    <col min="262" max="262" width="0.5546875" customWidth="1"/>
    <col min="263" max="263" width="4.5546875" customWidth="1"/>
    <col min="264" max="264" width="3.88671875" customWidth="1"/>
    <col min="265" max="265" width="0.109375" customWidth="1"/>
    <col min="266" max="266" width="3.6640625" customWidth="1"/>
    <col min="267" max="267" width="0.5546875" customWidth="1"/>
    <col min="268" max="268" width="6.109375" customWidth="1"/>
    <col min="269" max="269" width="18.88671875" customWidth="1"/>
    <col min="270" max="270" width="1" customWidth="1"/>
    <col min="271" max="271" width="2.109375" customWidth="1"/>
    <col min="272" max="272" width="4" customWidth="1"/>
    <col min="273" max="273" width="0.5546875" customWidth="1"/>
    <col min="274" max="274" width="0.6640625" customWidth="1"/>
    <col min="275" max="275" width="4.6640625" customWidth="1"/>
    <col min="276" max="277" width="0.5546875" customWidth="1"/>
    <col min="278" max="278" width="4.109375" customWidth="1"/>
    <col min="279" max="279" width="17" customWidth="1"/>
    <col min="280" max="280" width="1.109375" customWidth="1"/>
    <col min="513" max="513" width="7.6640625" customWidth="1"/>
    <col min="514" max="514" width="2.109375" customWidth="1"/>
    <col min="515" max="515" width="0.5546875" customWidth="1"/>
    <col min="516" max="516" width="4" customWidth="1"/>
    <col min="517" max="517" width="5.109375" customWidth="1"/>
    <col min="518" max="518" width="0.5546875" customWidth="1"/>
    <col min="519" max="519" width="4.5546875" customWidth="1"/>
    <col min="520" max="520" width="3.88671875" customWidth="1"/>
    <col min="521" max="521" width="0.109375" customWidth="1"/>
    <col min="522" max="522" width="3.6640625" customWidth="1"/>
    <col min="523" max="523" width="0.5546875" customWidth="1"/>
    <col min="524" max="524" width="6.109375" customWidth="1"/>
    <col min="525" max="525" width="18.88671875" customWidth="1"/>
    <col min="526" max="526" width="1" customWidth="1"/>
    <col min="527" max="527" width="2.109375" customWidth="1"/>
    <col min="528" max="528" width="4" customWidth="1"/>
    <col min="529" max="529" width="0.5546875" customWidth="1"/>
    <col min="530" max="530" width="0.6640625" customWidth="1"/>
    <col min="531" max="531" width="4.6640625" customWidth="1"/>
    <col min="532" max="533" width="0.5546875" customWidth="1"/>
    <col min="534" max="534" width="4.109375" customWidth="1"/>
    <col min="535" max="535" width="17" customWidth="1"/>
    <col min="536" max="536" width="1.109375" customWidth="1"/>
    <col min="769" max="769" width="7.6640625" customWidth="1"/>
    <col min="770" max="770" width="2.109375" customWidth="1"/>
    <col min="771" max="771" width="0.5546875" customWidth="1"/>
    <col min="772" max="772" width="4" customWidth="1"/>
    <col min="773" max="773" width="5.109375" customWidth="1"/>
    <col min="774" max="774" width="0.5546875" customWidth="1"/>
    <col min="775" max="775" width="4.5546875" customWidth="1"/>
    <col min="776" max="776" width="3.88671875" customWidth="1"/>
    <col min="777" max="777" width="0.109375" customWidth="1"/>
    <col min="778" max="778" width="3.6640625" customWidth="1"/>
    <col min="779" max="779" width="0.5546875" customWidth="1"/>
    <col min="780" max="780" width="6.109375" customWidth="1"/>
    <col min="781" max="781" width="18.88671875" customWidth="1"/>
    <col min="782" max="782" width="1" customWidth="1"/>
    <col min="783" max="783" width="2.109375" customWidth="1"/>
    <col min="784" max="784" width="4" customWidth="1"/>
    <col min="785" max="785" width="0.5546875" customWidth="1"/>
    <col min="786" max="786" width="0.6640625" customWidth="1"/>
    <col min="787" max="787" width="4.6640625" customWidth="1"/>
    <col min="788" max="789" width="0.5546875" customWidth="1"/>
    <col min="790" max="790" width="4.109375" customWidth="1"/>
    <col min="791" max="791" width="17" customWidth="1"/>
    <col min="792" max="792" width="1.109375" customWidth="1"/>
    <col min="1025" max="1025" width="7.6640625" customWidth="1"/>
    <col min="1026" max="1026" width="2.109375" customWidth="1"/>
    <col min="1027" max="1027" width="0.5546875" customWidth="1"/>
    <col min="1028" max="1028" width="4" customWidth="1"/>
    <col min="1029" max="1029" width="5.109375" customWidth="1"/>
    <col min="1030" max="1030" width="0.5546875" customWidth="1"/>
    <col min="1031" max="1031" width="4.5546875" customWidth="1"/>
    <col min="1032" max="1032" width="3.88671875" customWidth="1"/>
    <col min="1033" max="1033" width="0.109375" customWidth="1"/>
    <col min="1034" max="1034" width="3.6640625" customWidth="1"/>
    <col min="1035" max="1035" width="0.5546875" customWidth="1"/>
    <col min="1036" max="1036" width="6.109375" customWidth="1"/>
    <col min="1037" max="1037" width="18.88671875" customWidth="1"/>
    <col min="1038" max="1038" width="1" customWidth="1"/>
    <col min="1039" max="1039" width="2.109375" customWidth="1"/>
    <col min="1040" max="1040" width="4" customWidth="1"/>
    <col min="1041" max="1041" width="0.5546875" customWidth="1"/>
    <col min="1042" max="1042" width="0.6640625" customWidth="1"/>
    <col min="1043" max="1043" width="4.6640625" customWidth="1"/>
    <col min="1044" max="1045" width="0.5546875" customWidth="1"/>
    <col min="1046" max="1046" width="4.109375" customWidth="1"/>
    <col min="1047" max="1047" width="17" customWidth="1"/>
    <col min="1048" max="1048" width="1.109375" customWidth="1"/>
    <col min="1281" max="1281" width="7.6640625" customWidth="1"/>
    <col min="1282" max="1282" width="2.109375" customWidth="1"/>
    <col min="1283" max="1283" width="0.5546875" customWidth="1"/>
    <col min="1284" max="1284" width="4" customWidth="1"/>
    <col min="1285" max="1285" width="5.109375" customWidth="1"/>
    <col min="1286" max="1286" width="0.5546875" customWidth="1"/>
    <col min="1287" max="1287" width="4.5546875" customWidth="1"/>
    <col min="1288" max="1288" width="3.88671875" customWidth="1"/>
    <col min="1289" max="1289" width="0.109375" customWidth="1"/>
    <col min="1290" max="1290" width="3.6640625" customWidth="1"/>
    <col min="1291" max="1291" width="0.5546875" customWidth="1"/>
    <col min="1292" max="1292" width="6.109375" customWidth="1"/>
    <col min="1293" max="1293" width="18.88671875" customWidth="1"/>
    <col min="1294" max="1294" width="1" customWidth="1"/>
    <col min="1295" max="1295" width="2.109375" customWidth="1"/>
    <col min="1296" max="1296" width="4" customWidth="1"/>
    <col min="1297" max="1297" width="0.5546875" customWidth="1"/>
    <col min="1298" max="1298" width="0.6640625" customWidth="1"/>
    <col min="1299" max="1299" width="4.6640625" customWidth="1"/>
    <col min="1300" max="1301" width="0.5546875" customWidth="1"/>
    <col min="1302" max="1302" width="4.109375" customWidth="1"/>
    <col min="1303" max="1303" width="17" customWidth="1"/>
    <col min="1304" max="1304" width="1.109375" customWidth="1"/>
    <col min="1537" max="1537" width="7.6640625" customWidth="1"/>
    <col min="1538" max="1538" width="2.109375" customWidth="1"/>
    <col min="1539" max="1539" width="0.5546875" customWidth="1"/>
    <col min="1540" max="1540" width="4" customWidth="1"/>
    <col min="1541" max="1541" width="5.109375" customWidth="1"/>
    <col min="1542" max="1542" width="0.5546875" customWidth="1"/>
    <col min="1543" max="1543" width="4.5546875" customWidth="1"/>
    <col min="1544" max="1544" width="3.88671875" customWidth="1"/>
    <col min="1545" max="1545" width="0.109375" customWidth="1"/>
    <col min="1546" max="1546" width="3.6640625" customWidth="1"/>
    <col min="1547" max="1547" width="0.5546875" customWidth="1"/>
    <col min="1548" max="1548" width="6.109375" customWidth="1"/>
    <col min="1549" max="1549" width="18.88671875" customWidth="1"/>
    <col min="1550" max="1550" width="1" customWidth="1"/>
    <col min="1551" max="1551" width="2.109375" customWidth="1"/>
    <col min="1552" max="1552" width="4" customWidth="1"/>
    <col min="1553" max="1553" width="0.5546875" customWidth="1"/>
    <col min="1554" max="1554" width="0.6640625" customWidth="1"/>
    <col min="1555" max="1555" width="4.6640625" customWidth="1"/>
    <col min="1556" max="1557" width="0.5546875" customWidth="1"/>
    <col min="1558" max="1558" width="4.109375" customWidth="1"/>
    <col min="1559" max="1559" width="17" customWidth="1"/>
    <col min="1560" max="1560" width="1.109375" customWidth="1"/>
    <col min="1793" max="1793" width="7.6640625" customWidth="1"/>
    <col min="1794" max="1794" width="2.109375" customWidth="1"/>
    <col min="1795" max="1795" width="0.5546875" customWidth="1"/>
    <col min="1796" max="1796" width="4" customWidth="1"/>
    <col min="1797" max="1797" width="5.109375" customWidth="1"/>
    <col min="1798" max="1798" width="0.5546875" customWidth="1"/>
    <col min="1799" max="1799" width="4.5546875" customWidth="1"/>
    <col min="1800" max="1800" width="3.88671875" customWidth="1"/>
    <col min="1801" max="1801" width="0.109375" customWidth="1"/>
    <col min="1802" max="1802" width="3.6640625" customWidth="1"/>
    <col min="1803" max="1803" width="0.5546875" customWidth="1"/>
    <col min="1804" max="1804" width="6.109375" customWidth="1"/>
    <col min="1805" max="1805" width="18.88671875" customWidth="1"/>
    <col min="1806" max="1806" width="1" customWidth="1"/>
    <col min="1807" max="1807" width="2.109375" customWidth="1"/>
    <col min="1808" max="1808" width="4" customWidth="1"/>
    <col min="1809" max="1809" width="0.5546875" customWidth="1"/>
    <col min="1810" max="1810" width="0.6640625" customWidth="1"/>
    <col min="1811" max="1811" width="4.6640625" customWidth="1"/>
    <col min="1812" max="1813" width="0.5546875" customWidth="1"/>
    <col min="1814" max="1814" width="4.109375" customWidth="1"/>
    <col min="1815" max="1815" width="17" customWidth="1"/>
    <col min="1816" max="1816" width="1.109375" customWidth="1"/>
    <col min="2049" max="2049" width="7.6640625" customWidth="1"/>
    <col min="2050" max="2050" width="2.109375" customWidth="1"/>
    <col min="2051" max="2051" width="0.5546875" customWidth="1"/>
    <col min="2052" max="2052" width="4" customWidth="1"/>
    <col min="2053" max="2053" width="5.109375" customWidth="1"/>
    <col min="2054" max="2054" width="0.5546875" customWidth="1"/>
    <col min="2055" max="2055" width="4.5546875" customWidth="1"/>
    <col min="2056" max="2056" width="3.88671875" customWidth="1"/>
    <col min="2057" max="2057" width="0.109375" customWidth="1"/>
    <col min="2058" max="2058" width="3.6640625" customWidth="1"/>
    <col min="2059" max="2059" width="0.5546875" customWidth="1"/>
    <col min="2060" max="2060" width="6.109375" customWidth="1"/>
    <col min="2061" max="2061" width="18.88671875" customWidth="1"/>
    <col min="2062" max="2062" width="1" customWidth="1"/>
    <col min="2063" max="2063" width="2.109375" customWidth="1"/>
    <col min="2064" max="2064" width="4" customWidth="1"/>
    <col min="2065" max="2065" width="0.5546875" customWidth="1"/>
    <col min="2066" max="2066" width="0.6640625" customWidth="1"/>
    <col min="2067" max="2067" width="4.6640625" customWidth="1"/>
    <col min="2068" max="2069" width="0.5546875" customWidth="1"/>
    <col min="2070" max="2070" width="4.109375" customWidth="1"/>
    <col min="2071" max="2071" width="17" customWidth="1"/>
    <col min="2072" max="2072" width="1.109375" customWidth="1"/>
    <col min="2305" max="2305" width="7.6640625" customWidth="1"/>
    <col min="2306" max="2306" width="2.109375" customWidth="1"/>
    <col min="2307" max="2307" width="0.5546875" customWidth="1"/>
    <col min="2308" max="2308" width="4" customWidth="1"/>
    <col min="2309" max="2309" width="5.109375" customWidth="1"/>
    <col min="2310" max="2310" width="0.5546875" customWidth="1"/>
    <col min="2311" max="2311" width="4.5546875" customWidth="1"/>
    <col min="2312" max="2312" width="3.88671875" customWidth="1"/>
    <col min="2313" max="2313" width="0.109375" customWidth="1"/>
    <col min="2314" max="2314" width="3.6640625" customWidth="1"/>
    <col min="2315" max="2315" width="0.5546875" customWidth="1"/>
    <col min="2316" max="2316" width="6.109375" customWidth="1"/>
    <col min="2317" max="2317" width="18.88671875" customWidth="1"/>
    <col min="2318" max="2318" width="1" customWidth="1"/>
    <col min="2319" max="2319" width="2.109375" customWidth="1"/>
    <col min="2320" max="2320" width="4" customWidth="1"/>
    <col min="2321" max="2321" width="0.5546875" customWidth="1"/>
    <col min="2322" max="2322" width="0.6640625" customWidth="1"/>
    <col min="2323" max="2323" width="4.6640625" customWidth="1"/>
    <col min="2324" max="2325" width="0.5546875" customWidth="1"/>
    <col min="2326" max="2326" width="4.109375" customWidth="1"/>
    <col min="2327" max="2327" width="17" customWidth="1"/>
    <col min="2328" max="2328" width="1.109375" customWidth="1"/>
    <col min="2561" max="2561" width="7.6640625" customWidth="1"/>
    <col min="2562" max="2562" width="2.109375" customWidth="1"/>
    <col min="2563" max="2563" width="0.5546875" customWidth="1"/>
    <col min="2564" max="2564" width="4" customWidth="1"/>
    <col min="2565" max="2565" width="5.109375" customWidth="1"/>
    <col min="2566" max="2566" width="0.5546875" customWidth="1"/>
    <col min="2567" max="2567" width="4.5546875" customWidth="1"/>
    <col min="2568" max="2568" width="3.88671875" customWidth="1"/>
    <col min="2569" max="2569" width="0.109375" customWidth="1"/>
    <col min="2570" max="2570" width="3.6640625" customWidth="1"/>
    <col min="2571" max="2571" width="0.5546875" customWidth="1"/>
    <col min="2572" max="2572" width="6.109375" customWidth="1"/>
    <col min="2573" max="2573" width="18.88671875" customWidth="1"/>
    <col min="2574" max="2574" width="1" customWidth="1"/>
    <col min="2575" max="2575" width="2.109375" customWidth="1"/>
    <col min="2576" max="2576" width="4" customWidth="1"/>
    <col min="2577" max="2577" width="0.5546875" customWidth="1"/>
    <col min="2578" max="2578" width="0.6640625" customWidth="1"/>
    <col min="2579" max="2579" width="4.6640625" customWidth="1"/>
    <col min="2580" max="2581" width="0.5546875" customWidth="1"/>
    <col min="2582" max="2582" width="4.109375" customWidth="1"/>
    <col min="2583" max="2583" width="17" customWidth="1"/>
    <col min="2584" max="2584" width="1.109375" customWidth="1"/>
    <col min="2817" max="2817" width="7.6640625" customWidth="1"/>
    <col min="2818" max="2818" width="2.109375" customWidth="1"/>
    <col min="2819" max="2819" width="0.5546875" customWidth="1"/>
    <col min="2820" max="2820" width="4" customWidth="1"/>
    <col min="2821" max="2821" width="5.109375" customWidth="1"/>
    <col min="2822" max="2822" width="0.5546875" customWidth="1"/>
    <col min="2823" max="2823" width="4.5546875" customWidth="1"/>
    <col min="2824" max="2824" width="3.88671875" customWidth="1"/>
    <col min="2825" max="2825" width="0.109375" customWidth="1"/>
    <col min="2826" max="2826" width="3.6640625" customWidth="1"/>
    <col min="2827" max="2827" width="0.5546875" customWidth="1"/>
    <col min="2828" max="2828" width="6.109375" customWidth="1"/>
    <col min="2829" max="2829" width="18.88671875" customWidth="1"/>
    <col min="2830" max="2830" width="1" customWidth="1"/>
    <col min="2831" max="2831" width="2.109375" customWidth="1"/>
    <col min="2832" max="2832" width="4" customWidth="1"/>
    <col min="2833" max="2833" width="0.5546875" customWidth="1"/>
    <col min="2834" max="2834" width="0.6640625" customWidth="1"/>
    <col min="2835" max="2835" width="4.6640625" customWidth="1"/>
    <col min="2836" max="2837" width="0.5546875" customWidth="1"/>
    <col min="2838" max="2838" width="4.109375" customWidth="1"/>
    <col min="2839" max="2839" width="17" customWidth="1"/>
    <col min="2840" max="2840" width="1.109375" customWidth="1"/>
    <col min="3073" max="3073" width="7.6640625" customWidth="1"/>
    <col min="3074" max="3074" width="2.109375" customWidth="1"/>
    <col min="3075" max="3075" width="0.5546875" customWidth="1"/>
    <col min="3076" max="3076" width="4" customWidth="1"/>
    <col min="3077" max="3077" width="5.109375" customWidth="1"/>
    <col min="3078" max="3078" width="0.5546875" customWidth="1"/>
    <col min="3079" max="3079" width="4.5546875" customWidth="1"/>
    <col min="3080" max="3080" width="3.88671875" customWidth="1"/>
    <col min="3081" max="3081" width="0.109375" customWidth="1"/>
    <col min="3082" max="3082" width="3.6640625" customWidth="1"/>
    <col min="3083" max="3083" width="0.5546875" customWidth="1"/>
    <col min="3084" max="3084" width="6.109375" customWidth="1"/>
    <col min="3085" max="3085" width="18.88671875" customWidth="1"/>
    <col min="3086" max="3086" width="1" customWidth="1"/>
    <col min="3087" max="3087" width="2.109375" customWidth="1"/>
    <col min="3088" max="3088" width="4" customWidth="1"/>
    <col min="3089" max="3089" width="0.5546875" customWidth="1"/>
    <col min="3090" max="3090" width="0.6640625" customWidth="1"/>
    <col min="3091" max="3091" width="4.6640625" customWidth="1"/>
    <col min="3092" max="3093" width="0.5546875" customWidth="1"/>
    <col min="3094" max="3094" width="4.109375" customWidth="1"/>
    <col min="3095" max="3095" width="17" customWidth="1"/>
    <col min="3096" max="3096" width="1.109375" customWidth="1"/>
    <col min="3329" max="3329" width="7.6640625" customWidth="1"/>
    <col min="3330" max="3330" width="2.109375" customWidth="1"/>
    <col min="3331" max="3331" width="0.5546875" customWidth="1"/>
    <col min="3332" max="3332" width="4" customWidth="1"/>
    <col min="3333" max="3333" width="5.109375" customWidth="1"/>
    <col min="3334" max="3334" width="0.5546875" customWidth="1"/>
    <col min="3335" max="3335" width="4.5546875" customWidth="1"/>
    <col min="3336" max="3336" width="3.88671875" customWidth="1"/>
    <col min="3337" max="3337" width="0.109375" customWidth="1"/>
    <col min="3338" max="3338" width="3.6640625" customWidth="1"/>
    <col min="3339" max="3339" width="0.5546875" customWidth="1"/>
    <col min="3340" max="3340" width="6.109375" customWidth="1"/>
    <col min="3341" max="3341" width="18.88671875" customWidth="1"/>
    <col min="3342" max="3342" width="1" customWidth="1"/>
    <col min="3343" max="3343" width="2.109375" customWidth="1"/>
    <col min="3344" max="3344" width="4" customWidth="1"/>
    <col min="3345" max="3345" width="0.5546875" customWidth="1"/>
    <col min="3346" max="3346" width="0.6640625" customWidth="1"/>
    <col min="3347" max="3347" width="4.6640625" customWidth="1"/>
    <col min="3348" max="3349" width="0.5546875" customWidth="1"/>
    <col min="3350" max="3350" width="4.109375" customWidth="1"/>
    <col min="3351" max="3351" width="17" customWidth="1"/>
    <col min="3352" max="3352" width="1.109375" customWidth="1"/>
    <col min="3585" max="3585" width="7.6640625" customWidth="1"/>
    <col min="3586" max="3586" width="2.109375" customWidth="1"/>
    <col min="3587" max="3587" width="0.5546875" customWidth="1"/>
    <col min="3588" max="3588" width="4" customWidth="1"/>
    <col min="3589" max="3589" width="5.109375" customWidth="1"/>
    <col min="3590" max="3590" width="0.5546875" customWidth="1"/>
    <col min="3591" max="3591" width="4.5546875" customWidth="1"/>
    <col min="3592" max="3592" width="3.88671875" customWidth="1"/>
    <col min="3593" max="3593" width="0.109375" customWidth="1"/>
    <col min="3594" max="3594" width="3.6640625" customWidth="1"/>
    <col min="3595" max="3595" width="0.5546875" customWidth="1"/>
    <col min="3596" max="3596" width="6.109375" customWidth="1"/>
    <col min="3597" max="3597" width="18.88671875" customWidth="1"/>
    <col min="3598" max="3598" width="1" customWidth="1"/>
    <col min="3599" max="3599" width="2.109375" customWidth="1"/>
    <col min="3600" max="3600" width="4" customWidth="1"/>
    <col min="3601" max="3601" width="0.5546875" customWidth="1"/>
    <col min="3602" max="3602" width="0.6640625" customWidth="1"/>
    <col min="3603" max="3603" width="4.6640625" customWidth="1"/>
    <col min="3604" max="3605" width="0.5546875" customWidth="1"/>
    <col min="3606" max="3606" width="4.109375" customWidth="1"/>
    <col min="3607" max="3607" width="17" customWidth="1"/>
    <col min="3608" max="3608" width="1.109375" customWidth="1"/>
    <col min="3841" max="3841" width="7.6640625" customWidth="1"/>
    <col min="3842" max="3842" width="2.109375" customWidth="1"/>
    <col min="3843" max="3843" width="0.5546875" customWidth="1"/>
    <col min="3844" max="3844" width="4" customWidth="1"/>
    <col min="3845" max="3845" width="5.109375" customWidth="1"/>
    <col min="3846" max="3846" width="0.5546875" customWidth="1"/>
    <col min="3847" max="3847" width="4.5546875" customWidth="1"/>
    <col min="3848" max="3848" width="3.88671875" customWidth="1"/>
    <col min="3849" max="3849" width="0.109375" customWidth="1"/>
    <col min="3850" max="3850" width="3.6640625" customWidth="1"/>
    <col min="3851" max="3851" width="0.5546875" customWidth="1"/>
    <col min="3852" max="3852" width="6.109375" customWidth="1"/>
    <col min="3853" max="3853" width="18.88671875" customWidth="1"/>
    <col min="3854" max="3854" width="1" customWidth="1"/>
    <col min="3855" max="3855" width="2.109375" customWidth="1"/>
    <col min="3856" max="3856" width="4" customWidth="1"/>
    <col min="3857" max="3857" width="0.5546875" customWidth="1"/>
    <col min="3858" max="3858" width="0.6640625" customWidth="1"/>
    <col min="3859" max="3859" width="4.6640625" customWidth="1"/>
    <col min="3860" max="3861" width="0.5546875" customWidth="1"/>
    <col min="3862" max="3862" width="4.109375" customWidth="1"/>
    <col min="3863" max="3863" width="17" customWidth="1"/>
    <col min="3864" max="3864" width="1.109375" customWidth="1"/>
    <col min="4097" max="4097" width="7.6640625" customWidth="1"/>
    <col min="4098" max="4098" width="2.109375" customWidth="1"/>
    <col min="4099" max="4099" width="0.5546875" customWidth="1"/>
    <col min="4100" max="4100" width="4" customWidth="1"/>
    <col min="4101" max="4101" width="5.109375" customWidth="1"/>
    <col min="4102" max="4102" width="0.5546875" customWidth="1"/>
    <col min="4103" max="4103" width="4.5546875" customWidth="1"/>
    <col min="4104" max="4104" width="3.88671875" customWidth="1"/>
    <col min="4105" max="4105" width="0.109375" customWidth="1"/>
    <col min="4106" max="4106" width="3.6640625" customWidth="1"/>
    <col min="4107" max="4107" width="0.5546875" customWidth="1"/>
    <col min="4108" max="4108" width="6.109375" customWidth="1"/>
    <col min="4109" max="4109" width="18.88671875" customWidth="1"/>
    <col min="4110" max="4110" width="1" customWidth="1"/>
    <col min="4111" max="4111" width="2.109375" customWidth="1"/>
    <col min="4112" max="4112" width="4" customWidth="1"/>
    <col min="4113" max="4113" width="0.5546875" customWidth="1"/>
    <col min="4114" max="4114" width="0.6640625" customWidth="1"/>
    <col min="4115" max="4115" width="4.6640625" customWidth="1"/>
    <col min="4116" max="4117" width="0.5546875" customWidth="1"/>
    <col min="4118" max="4118" width="4.109375" customWidth="1"/>
    <col min="4119" max="4119" width="17" customWidth="1"/>
    <col min="4120" max="4120" width="1.109375" customWidth="1"/>
    <col min="4353" max="4353" width="7.6640625" customWidth="1"/>
    <col min="4354" max="4354" width="2.109375" customWidth="1"/>
    <col min="4355" max="4355" width="0.5546875" customWidth="1"/>
    <col min="4356" max="4356" width="4" customWidth="1"/>
    <col min="4357" max="4357" width="5.109375" customWidth="1"/>
    <col min="4358" max="4358" width="0.5546875" customWidth="1"/>
    <col min="4359" max="4359" width="4.5546875" customWidth="1"/>
    <col min="4360" max="4360" width="3.88671875" customWidth="1"/>
    <col min="4361" max="4361" width="0.109375" customWidth="1"/>
    <col min="4362" max="4362" width="3.6640625" customWidth="1"/>
    <col min="4363" max="4363" width="0.5546875" customWidth="1"/>
    <col min="4364" max="4364" width="6.109375" customWidth="1"/>
    <col min="4365" max="4365" width="18.88671875" customWidth="1"/>
    <col min="4366" max="4366" width="1" customWidth="1"/>
    <col min="4367" max="4367" width="2.109375" customWidth="1"/>
    <col min="4368" max="4368" width="4" customWidth="1"/>
    <col min="4369" max="4369" width="0.5546875" customWidth="1"/>
    <col min="4370" max="4370" width="0.6640625" customWidth="1"/>
    <col min="4371" max="4371" width="4.6640625" customWidth="1"/>
    <col min="4372" max="4373" width="0.5546875" customWidth="1"/>
    <col min="4374" max="4374" width="4.109375" customWidth="1"/>
    <col min="4375" max="4375" width="17" customWidth="1"/>
    <col min="4376" max="4376" width="1.109375" customWidth="1"/>
    <col min="4609" max="4609" width="7.6640625" customWidth="1"/>
    <col min="4610" max="4610" width="2.109375" customWidth="1"/>
    <col min="4611" max="4611" width="0.5546875" customWidth="1"/>
    <col min="4612" max="4612" width="4" customWidth="1"/>
    <col min="4613" max="4613" width="5.109375" customWidth="1"/>
    <col min="4614" max="4614" width="0.5546875" customWidth="1"/>
    <col min="4615" max="4615" width="4.5546875" customWidth="1"/>
    <col min="4616" max="4616" width="3.88671875" customWidth="1"/>
    <col min="4617" max="4617" width="0.109375" customWidth="1"/>
    <col min="4618" max="4618" width="3.6640625" customWidth="1"/>
    <col min="4619" max="4619" width="0.5546875" customWidth="1"/>
    <col min="4620" max="4620" width="6.109375" customWidth="1"/>
    <col min="4621" max="4621" width="18.88671875" customWidth="1"/>
    <col min="4622" max="4622" width="1" customWidth="1"/>
    <col min="4623" max="4623" width="2.109375" customWidth="1"/>
    <col min="4624" max="4624" width="4" customWidth="1"/>
    <col min="4625" max="4625" width="0.5546875" customWidth="1"/>
    <col min="4626" max="4626" width="0.6640625" customWidth="1"/>
    <col min="4627" max="4627" width="4.6640625" customWidth="1"/>
    <col min="4628" max="4629" width="0.5546875" customWidth="1"/>
    <col min="4630" max="4630" width="4.109375" customWidth="1"/>
    <col min="4631" max="4631" width="17" customWidth="1"/>
    <col min="4632" max="4632" width="1.109375" customWidth="1"/>
    <col min="4865" max="4865" width="7.6640625" customWidth="1"/>
    <col min="4866" max="4866" width="2.109375" customWidth="1"/>
    <col min="4867" max="4867" width="0.5546875" customWidth="1"/>
    <col min="4868" max="4868" width="4" customWidth="1"/>
    <col min="4869" max="4869" width="5.109375" customWidth="1"/>
    <col min="4870" max="4870" width="0.5546875" customWidth="1"/>
    <col min="4871" max="4871" width="4.5546875" customWidth="1"/>
    <col min="4872" max="4872" width="3.88671875" customWidth="1"/>
    <col min="4873" max="4873" width="0.109375" customWidth="1"/>
    <col min="4874" max="4874" width="3.6640625" customWidth="1"/>
    <col min="4875" max="4875" width="0.5546875" customWidth="1"/>
    <col min="4876" max="4876" width="6.109375" customWidth="1"/>
    <col min="4877" max="4877" width="18.88671875" customWidth="1"/>
    <col min="4878" max="4878" width="1" customWidth="1"/>
    <col min="4879" max="4879" width="2.109375" customWidth="1"/>
    <col min="4880" max="4880" width="4" customWidth="1"/>
    <col min="4881" max="4881" width="0.5546875" customWidth="1"/>
    <col min="4882" max="4882" width="0.6640625" customWidth="1"/>
    <col min="4883" max="4883" width="4.6640625" customWidth="1"/>
    <col min="4884" max="4885" width="0.5546875" customWidth="1"/>
    <col min="4886" max="4886" width="4.109375" customWidth="1"/>
    <col min="4887" max="4887" width="17" customWidth="1"/>
    <col min="4888" max="4888" width="1.109375" customWidth="1"/>
    <col min="5121" max="5121" width="7.6640625" customWidth="1"/>
    <col min="5122" max="5122" width="2.109375" customWidth="1"/>
    <col min="5123" max="5123" width="0.5546875" customWidth="1"/>
    <col min="5124" max="5124" width="4" customWidth="1"/>
    <col min="5125" max="5125" width="5.109375" customWidth="1"/>
    <col min="5126" max="5126" width="0.5546875" customWidth="1"/>
    <col min="5127" max="5127" width="4.5546875" customWidth="1"/>
    <col min="5128" max="5128" width="3.88671875" customWidth="1"/>
    <col min="5129" max="5129" width="0.109375" customWidth="1"/>
    <col min="5130" max="5130" width="3.6640625" customWidth="1"/>
    <col min="5131" max="5131" width="0.5546875" customWidth="1"/>
    <col min="5132" max="5132" width="6.109375" customWidth="1"/>
    <col min="5133" max="5133" width="18.88671875" customWidth="1"/>
    <col min="5134" max="5134" width="1" customWidth="1"/>
    <col min="5135" max="5135" width="2.109375" customWidth="1"/>
    <col min="5136" max="5136" width="4" customWidth="1"/>
    <col min="5137" max="5137" width="0.5546875" customWidth="1"/>
    <col min="5138" max="5138" width="0.6640625" customWidth="1"/>
    <col min="5139" max="5139" width="4.6640625" customWidth="1"/>
    <col min="5140" max="5141" width="0.5546875" customWidth="1"/>
    <col min="5142" max="5142" width="4.109375" customWidth="1"/>
    <col min="5143" max="5143" width="17" customWidth="1"/>
    <col min="5144" max="5144" width="1.109375" customWidth="1"/>
    <col min="5377" max="5377" width="7.6640625" customWidth="1"/>
    <col min="5378" max="5378" width="2.109375" customWidth="1"/>
    <col min="5379" max="5379" width="0.5546875" customWidth="1"/>
    <col min="5380" max="5380" width="4" customWidth="1"/>
    <col min="5381" max="5381" width="5.109375" customWidth="1"/>
    <col min="5382" max="5382" width="0.5546875" customWidth="1"/>
    <col min="5383" max="5383" width="4.5546875" customWidth="1"/>
    <col min="5384" max="5384" width="3.88671875" customWidth="1"/>
    <col min="5385" max="5385" width="0.109375" customWidth="1"/>
    <col min="5386" max="5386" width="3.6640625" customWidth="1"/>
    <col min="5387" max="5387" width="0.5546875" customWidth="1"/>
    <col min="5388" max="5388" width="6.109375" customWidth="1"/>
    <col min="5389" max="5389" width="18.88671875" customWidth="1"/>
    <col min="5390" max="5390" width="1" customWidth="1"/>
    <col min="5391" max="5391" width="2.109375" customWidth="1"/>
    <col min="5392" max="5392" width="4" customWidth="1"/>
    <col min="5393" max="5393" width="0.5546875" customWidth="1"/>
    <col min="5394" max="5394" width="0.6640625" customWidth="1"/>
    <col min="5395" max="5395" width="4.6640625" customWidth="1"/>
    <col min="5396" max="5397" width="0.5546875" customWidth="1"/>
    <col min="5398" max="5398" width="4.109375" customWidth="1"/>
    <col min="5399" max="5399" width="17" customWidth="1"/>
    <col min="5400" max="5400" width="1.109375" customWidth="1"/>
    <col min="5633" max="5633" width="7.6640625" customWidth="1"/>
    <col min="5634" max="5634" width="2.109375" customWidth="1"/>
    <col min="5635" max="5635" width="0.5546875" customWidth="1"/>
    <col min="5636" max="5636" width="4" customWidth="1"/>
    <col min="5637" max="5637" width="5.109375" customWidth="1"/>
    <col min="5638" max="5638" width="0.5546875" customWidth="1"/>
    <col min="5639" max="5639" width="4.5546875" customWidth="1"/>
    <col min="5640" max="5640" width="3.88671875" customWidth="1"/>
    <col min="5641" max="5641" width="0.109375" customWidth="1"/>
    <col min="5642" max="5642" width="3.6640625" customWidth="1"/>
    <col min="5643" max="5643" width="0.5546875" customWidth="1"/>
    <col min="5644" max="5644" width="6.109375" customWidth="1"/>
    <col min="5645" max="5645" width="18.88671875" customWidth="1"/>
    <col min="5646" max="5646" width="1" customWidth="1"/>
    <col min="5647" max="5647" width="2.109375" customWidth="1"/>
    <col min="5648" max="5648" width="4" customWidth="1"/>
    <col min="5649" max="5649" width="0.5546875" customWidth="1"/>
    <col min="5650" max="5650" width="0.6640625" customWidth="1"/>
    <col min="5651" max="5651" width="4.6640625" customWidth="1"/>
    <col min="5652" max="5653" width="0.5546875" customWidth="1"/>
    <col min="5654" max="5654" width="4.109375" customWidth="1"/>
    <col min="5655" max="5655" width="17" customWidth="1"/>
    <col min="5656" max="5656" width="1.109375" customWidth="1"/>
    <col min="5889" max="5889" width="7.6640625" customWidth="1"/>
    <col min="5890" max="5890" width="2.109375" customWidth="1"/>
    <col min="5891" max="5891" width="0.5546875" customWidth="1"/>
    <col min="5892" max="5892" width="4" customWidth="1"/>
    <col min="5893" max="5893" width="5.109375" customWidth="1"/>
    <col min="5894" max="5894" width="0.5546875" customWidth="1"/>
    <col min="5895" max="5895" width="4.5546875" customWidth="1"/>
    <col min="5896" max="5896" width="3.88671875" customWidth="1"/>
    <col min="5897" max="5897" width="0.109375" customWidth="1"/>
    <col min="5898" max="5898" width="3.6640625" customWidth="1"/>
    <col min="5899" max="5899" width="0.5546875" customWidth="1"/>
    <col min="5900" max="5900" width="6.109375" customWidth="1"/>
    <col min="5901" max="5901" width="18.88671875" customWidth="1"/>
    <col min="5902" max="5902" width="1" customWidth="1"/>
    <col min="5903" max="5903" width="2.109375" customWidth="1"/>
    <col min="5904" max="5904" width="4" customWidth="1"/>
    <col min="5905" max="5905" width="0.5546875" customWidth="1"/>
    <col min="5906" max="5906" width="0.6640625" customWidth="1"/>
    <col min="5907" max="5907" width="4.6640625" customWidth="1"/>
    <col min="5908" max="5909" width="0.5546875" customWidth="1"/>
    <col min="5910" max="5910" width="4.109375" customWidth="1"/>
    <col min="5911" max="5911" width="17" customWidth="1"/>
    <col min="5912" max="5912" width="1.109375" customWidth="1"/>
    <col min="6145" max="6145" width="7.6640625" customWidth="1"/>
    <col min="6146" max="6146" width="2.109375" customWidth="1"/>
    <col min="6147" max="6147" width="0.5546875" customWidth="1"/>
    <col min="6148" max="6148" width="4" customWidth="1"/>
    <col min="6149" max="6149" width="5.109375" customWidth="1"/>
    <col min="6150" max="6150" width="0.5546875" customWidth="1"/>
    <col min="6151" max="6151" width="4.5546875" customWidth="1"/>
    <col min="6152" max="6152" width="3.88671875" customWidth="1"/>
    <col min="6153" max="6153" width="0.109375" customWidth="1"/>
    <col min="6154" max="6154" width="3.6640625" customWidth="1"/>
    <col min="6155" max="6155" width="0.5546875" customWidth="1"/>
    <col min="6156" max="6156" width="6.109375" customWidth="1"/>
    <col min="6157" max="6157" width="18.88671875" customWidth="1"/>
    <col min="6158" max="6158" width="1" customWidth="1"/>
    <col min="6159" max="6159" width="2.109375" customWidth="1"/>
    <col min="6160" max="6160" width="4" customWidth="1"/>
    <col min="6161" max="6161" width="0.5546875" customWidth="1"/>
    <col min="6162" max="6162" width="0.6640625" customWidth="1"/>
    <col min="6163" max="6163" width="4.6640625" customWidth="1"/>
    <col min="6164" max="6165" width="0.5546875" customWidth="1"/>
    <col min="6166" max="6166" width="4.109375" customWidth="1"/>
    <col min="6167" max="6167" width="17" customWidth="1"/>
    <col min="6168" max="6168" width="1.109375" customWidth="1"/>
    <col min="6401" max="6401" width="7.6640625" customWidth="1"/>
    <col min="6402" max="6402" width="2.109375" customWidth="1"/>
    <col min="6403" max="6403" width="0.5546875" customWidth="1"/>
    <col min="6404" max="6404" width="4" customWidth="1"/>
    <col min="6405" max="6405" width="5.109375" customWidth="1"/>
    <col min="6406" max="6406" width="0.5546875" customWidth="1"/>
    <col min="6407" max="6407" width="4.5546875" customWidth="1"/>
    <col min="6408" max="6408" width="3.88671875" customWidth="1"/>
    <col min="6409" max="6409" width="0.109375" customWidth="1"/>
    <col min="6410" max="6410" width="3.6640625" customWidth="1"/>
    <col min="6411" max="6411" width="0.5546875" customWidth="1"/>
    <col min="6412" max="6412" width="6.109375" customWidth="1"/>
    <col min="6413" max="6413" width="18.88671875" customWidth="1"/>
    <col min="6414" max="6414" width="1" customWidth="1"/>
    <col min="6415" max="6415" width="2.109375" customWidth="1"/>
    <col min="6416" max="6416" width="4" customWidth="1"/>
    <col min="6417" max="6417" width="0.5546875" customWidth="1"/>
    <col min="6418" max="6418" width="0.6640625" customWidth="1"/>
    <col min="6419" max="6419" width="4.6640625" customWidth="1"/>
    <col min="6420" max="6421" width="0.5546875" customWidth="1"/>
    <col min="6422" max="6422" width="4.109375" customWidth="1"/>
    <col min="6423" max="6423" width="17" customWidth="1"/>
    <col min="6424" max="6424" width="1.109375" customWidth="1"/>
    <col min="6657" max="6657" width="7.6640625" customWidth="1"/>
    <col min="6658" max="6658" width="2.109375" customWidth="1"/>
    <col min="6659" max="6659" width="0.5546875" customWidth="1"/>
    <col min="6660" max="6660" width="4" customWidth="1"/>
    <col min="6661" max="6661" width="5.109375" customWidth="1"/>
    <col min="6662" max="6662" width="0.5546875" customWidth="1"/>
    <col min="6663" max="6663" width="4.5546875" customWidth="1"/>
    <col min="6664" max="6664" width="3.88671875" customWidth="1"/>
    <col min="6665" max="6665" width="0.109375" customWidth="1"/>
    <col min="6666" max="6666" width="3.6640625" customWidth="1"/>
    <col min="6667" max="6667" width="0.5546875" customWidth="1"/>
    <col min="6668" max="6668" width="6.109375" customWidth="1"/>
    <col min="6669" max="6669" width="18.88671875" customWidth="1"/>
    <col min="6670" max="6670" width="1" customWidth="1"/>
    <col min="6671" max="6671" width="2.109375" customWidth="1"/>
    <col min="6672" max="6672" width="4" customWidth="1"/>
    <col min="6673" max="6673" width="0.5546875" customWidth="1"/>
    <col min="6674" max="6674" width="0.6640625" customWidth="1"/>
    <col min="6675" max="6675" width="4.6640625" customWidth="1"/>
    <col min="6676" max="6677" width="0.5546875" customWidth="1"/>
    <col min="6678" max="6678" width="4.109375" customWidth="1"/>
    <col min="6679" max="6679" width="17" customWidth="1"/>
    <col min="6680" max="6680" width="1.109375" customWidth="1"/>
    <col min="6913" max="6913" width="7.6640625" customWidth="1"/>
    <col min="6914" max="6914" width="2.109375" customWidth="1"/>
    <col min="6915" max="6915" width="0.5546875" customWidth="1"/>
    <col min="6916" max="6916" width="4" customWidth="1"/>
    <col min="6917" max="6917" width="5.109375" customWidth="1"/>
    <col min="6918" max="6918" width="0.5546875" customWidth="1"/>
    <col min="6919" max="6919" width="4.5546875" customWidth="1"/>
    <col min="6920" max="6920" width="3.88671875" customWidth="1"/>
    <col min="6921" max="6921" width="0.109375" customWidth="1"/>
    <col min="6922" max="6922" width="3.6640625" customWidth="1"/>
    <col min="6923" max="6923" width="0.5546875" customWidth="1"/>
    <col min="6924" max="6924" width="6.109375" customWidth="1"/>
    <col min="6925" max="6925" width="18.88671875" customWidth="1"/>
    <col min="6926" max="6926" width="1" customWidth="1"/>
    <col min="6927" max="6927" width="2.109375" customWidth="1"/>
    <col min="6928" max="6928" width="4" customWidth="1"/>
    <col min="6929" max="6929" width="0.5546875" customWidth="1"/>
    <col min="6930" max="6930" width="0.6640625" customWidth="1"/>
    <col min="6931" max="6931" width="4.6640625" customWidth="1"/>
    <col min="6932" max="6933" width="0.5546875" customWidth="1"/>
    <col min="6934" max="6934" width="4.109375" customWidth="1"/>
    <col min="6935" max="6935" width="17" customWidth="1"/>
    <col min="6936" max="6936" width="1.109375" customWidth="1"/>
    <col min="7169" max="7169" width="7.6640625" customWidth="1"/>
    <col min="7170" max="7170" width="2.109375" customWidth="1"/>
    <col min="7171" max="7171" width="0.5546875" customWidth="1"/>
    <col min="7172" max="7172" width="4" customWidth="1"/>
    <col min="7173" max="7173" width="5.109375" customWidth="1"/>
    <col min="7174" max="7174" width="0.5546875" customWidth="1"/>
    <col min="7175" max="7175" width="4.5546875" customWidth="1"/>
    <col min="7176" max="7176" width="3.88671875" customWidth="1"/>
    <col min="7177" max="7177" width="0.109375" customWidth="1"/>
    <col min="7178" max="7178" width="3.6640625" customWidth="1"/>
    <col min="7179" max="7179" width="0.5546875" customWidth="1"/>
    <col min="7180" max="7180" width="6.109375" customWidth="1"/>
    <col min="7181" max="7181" width="18.88671875" customWidth="1"/>
    <col min="7182" max="7182" width="1" customWidth="1"/>
    <col min="7183" max="7183" width="2.109375" customWidth="1"/>
    <col min="7184" max="7184" width="4" customWidth="1"/>
    <col min="7185" max="7185" width="0.5546875" customWidth="1"/>
    <col min="7186" max="7186" width="0.6640625" customWidth="1"/>
    <col min="7187" max="7187" width="4.6640625" customWidth="1"/>
    <col min="7188" max="7189" width="0.5546875" customWidth="1"/>
    <col min="7190" max="7190" width="4.109375" customWidth="1"/>
    <col min="7191" max="7191" width="17" customWidth="1"/>
    <col min="7192" max="7192" width="1.109375" customWidth="1"/>
    <col min="7425" max="7425" width="7.6640625" customWidth="1"/>
    <col min="7426" max="7426" width="2.109375" customWidth="1"/>
    <col min="7427" max="7427" width="0.5546875" customWidth="1"/>
    <col min="7428" max="7428" width="4" customWidth="1"/>
    <col min="7429" max="7429" width="5.109375" customWidth="1"/>
    <col min="7430" max="7430" width="0.5546875" customWidth="1"/>
    <col min="7431" max="7431" width="4.5546875" customWidth="1"/>
    <col min="7432" max="7432" width="3.88671875" customWidth="1"/>
    <col min="7433" max="7433" width="0.109375" customWidth="1"/>
    <col min="7434" max="7434" width="3.6640625" customWidth="1"/>
    <col min="7435" max="7435" width="0.5546875" customWidth="1"/>
    <col min="7436" max="7436" width="6.109375" customWidth="1"/>
    <col min="7437" max="7437" width="18.88671875" customWidth="1"/>
    <col min="7438" max="7438" width="1" customWidth="1"/>
    <col min="7439" max="7439" width="2.109375" customWidth="1"/>
    <col min="7440" max="7440" width="4" customWidth="1"/>
    <col min="7441" max="7441" width="0.5546875" customWidth="1"/>
    <col min="7442" max="7442" width="0.6640625" customWidth="1"/>
    <col min="7443" max="7443" width="4.6640625" customWidth="1"/>
    <col min="7444" max="7445" width="0.5546875" customWidth="1"/>
    <col min="7446" max="7446" width="4.109375" customWidth="1"/>
    <col min="7447" max="7447" width="17" customWidth="1"/>
    <col min="7448" max="7448" width="1.109375" customWidth="1"/>
    <col min="7681" max="7681" width="7.6640625" customWidth="1"/>
    <col min="7682" max="7682" width="2.109375" customWidth="1"/>
    <col min="7683" max="7683" width="0.5546875" customWidth="1"/>
    <col min="7684" max="7684" width="4" customWidth="1"/>
    <col min="7685" max="7685" width="5.109375" customWidth="1"/>
    <col min="7686" max="7686" width="0.5546875" customWidth="1"/>
    <col min="7687" max="7687" width="4.5546875" customWidth="1"/>
    <col min="7688" max="7688" width="3.88671875" customWidth="1"/>
    <col min="7689" max="7689" width="0.109375" customWidth="1"/>
    <col min="7690" max="7690" width="3.6640625" customWidth="1"/>
    <col min="7691" max="7691" width="0.5546875" customWidth="1"/>
    <col min="7692" max="7692" width="6.109375" customWidth="1"/>
    <col min="7693" max="7693" width="18.88671875" customWidth="1"/>
    <col min="7694" max="7694" width="1" customWidth="1"/>
    <col min="7695" max="7695" width="2.109375" customWidth="1"/>
    <col min="7696" max="7696" width="4" customWidth="1"/>
    <col min="7697" max="7697" width="0.5546875" customWidth="1"/>
    <col min="7698" max="7698" width="0.6640625" customWidth="1"/>
    <col min="7699" max="7699" width="4.6640625" customWidth="1"/>
    <col min="7700" max="7701" width="0.5546875" customWidth="1"/>
    <col min="7702" max="7702" width="4.109375" customWidth="1"/>
    <col min="7703" max="7703" width="17" customWidth="1"/>
    <col min="7704" max="7704" width="1.109375" customWidth="1"/>
    <col min="7937" max="7937" width="7.6640625" customWidth="1"/>
    <col min="7938" max="7938" width="2.109375" customWidth="1"/>
    <col min="7939" max="7939" width="0.5546875" customWidth="1"/>
    <col min="7940" max="7940" width="4" customWidth="1"/>
    <col min="7941" max="7941" width="5.109375" customWidth="1"/>
    <col min="7942" max="7942" width="0.5546875" customWidth="1"/>
    <col min="7943" max="7943" width="4.5546875" customWidth="1"/>
    <col min="7944" max="7944" width="3.88671875" customWidth="1"/>
    <col min="7945" max="7945" width="0.109375" customWidth="1"/>
    <col min="7946" max="7946" width="3.6640625" customWidth="1"/>
    <col min="7947" max="7947" width="0.5546875" customWidth="1"/>
    <col min="7948" max="7948" width="6.109375" customWidth="1"/>
    <col min="7949" max="7949" width="18.88671875" customWidth="1"/>
    <col min="7950" max="7950" width="1" customWidth="1"/>
    <col min="7951" max="7951" width="2.109375" customWidth="1"/>
    <col min="7952" max="7952" width="4" customWidth="1"/>
    <col min="7953" max="7953" width="0.5546875" customWidth="1"/>
    <col min="7954" max="7954" width="0.6640625" customWidth="1"/>
    <col min="7955" max="7955" width="4.6640625" customWidth="1"/>
    <col min="7956" max="7957" width="0.5546875" customWidth="1"/>
    <col min="7958" max="7958" width="4.109375" customWidth="1"/>
    <col min="7959" max="7959" width="17" customWidth="1"/>
    <col min="7960" max="7960" width="1.109375" customWidth="1"/>
    <col min="8193" max="8193" width="7.6640625" customWidth="1"/>
    <col min="8194" max="8194" width="2.109375" customWidth="1"/>
    <col min="8195" max="8195" width="0.5546875" customWidth="1"/>
    <col min="8196" max="8196" width="4" customWidth="1"/>
    <col min="8197" max="8197" width="5.109375" customWidth="1"/>
    <col min="8198" max="8198" width="0.5546875" customWidth="1"/>
    <col min="8199" max="8199" width="4.5546875" customWidth="1"/>
    <col min="8200" max="8200" width="3.88671875" customWidth="1"/>
    <col min="8201" max="8201" width="0.109375" customWidth="1"/>
    <col min="8202" max="8202" width="3.6640625" customWidth="1"/>
    <col min="8203" max="8203" width="0.5546875" customWidth="1"/>
    <col min="8204" max="8204" width="6.109375" customWidth="1"/>
    <col min="8205" max="8205" width="18.88671875" customWidth="1"/>
    <col min="8206" max="8206" width="1" customWidth="1"/>
    <col min="8207" max="8207" width="2.109375" customWidth="1"/>
    <col min="8208" max="8208" width="4" customWidth="1"/>
    <col min="8209" max="8209" width="0.5546875" customWidth="1"/>
    <col min="8210" max="8210" width="0.6640625" customWidth="1"/>
    <col min="8211" max="8211" width="4.6640625" customWidth="1"/>
    <col min="8212" max="8213" width="0.5546875" customWidth="1"/>
    <col min="8214" max="8214" width="4.109375" customWidth="1"/>
    <col min="8215" max="8215" width="17" customWidth="1"/>
    <col min="8216" max="8216" width="1.109375" customWidth="1"/>
    <col min="8449" max="8449" width="7.6640625" customWidth="1"/>
    <col min="8450" max="8450" width="2.109375" customWidth="1"/>
    <col min="8451" max="8451" width="0.5546875" customWidth="1"/>
    <col min="8452" max="8452" width="4" customWidth="1"/>
    <col min="8453" max="8453" width="5.109375" customWidth="1"/>
    <col min="8454" max="8454" width="0.5546875" customWidth="1"/>
    <col min="8455" max="8455" width="4.5546875" customWidth="1"/>
    <col min="8456" max="8456" width="3.88671875" customWidth="1"/>
    <col min="8457" max="8457" width="0.109375" customWidth="1"/>
    <col min="8458" max="8458" width="3.6640625" customWidth="1"/>
    <col min="8459" max="8459" width="0.5546875" customWidth="1"/>
    <col min="8460" max="8460" width="6.109375" customWidth="1"/>
    <col min="8461" max="8461" width="18.88671875" customWidth="1"/>
    <col min="8462" max="8462" width="1" customWidth="1"/>
    <col min="8463" max="8463" width="2.109375" customWidth="1"/>
    <col min="8464" max="8464" width="4" customWidth="1"/>
    <col min="8465" max="8465" width="0.5546875" customWidth="1"/>
    <col min="8466" max="8466" width="0.6640625" customWidth="1"/>
    <col min="8467" max="8467" width="4.6640625" customWidth="1"/>
    <col min="8468" max="8469" width="0.5546875" customWidth="1"/>
    <col min="8470" max="8470" width="4.109375" customWidth="1"/>
    <col min="8471" max="8471" width="17" customWidth="1"/>
    <col min="8472" max="8472" width="1.109375" customWidth="1"/>
    <col min="8705" max="8705" width="7.6640625" customWidth="1"/>
    <col min="8706" max="8706" width="2.109375" customWidth="1"/>
    <col min="8707" max="8707" width="0.5546875" customWidth="1"/>
    <col min="8708" max="8708" width="4" customWidth="1"/>
    <col min="8709" max="8709" width="5.109375" customWidth="1"/>
    <col min="8710" max="8710" width="0.5546875" customWidth="1"/>
    <col min="8711" max="8711" width="4.5546875" customWidth="1"/>
    <col min="8712" max="8712" width="3.88671875" customWidth="1"/>
    <col min="8713" max="8713" width="0.109375" customWidth="1"/>
    <col min="8714" max="8714" width="3.6640625" customWidth="1"/>
    <col min="8715" max="8715" width="0.5546875" customWidth="1"/>
    <col min="8716" max="8716" width="6.109375" customWidth="1"/>
    <col min="8717" max="8717" width="18.88671875" customWidth="1"/>
    <col min="8718" max="8718" width="1" customWidth="1"/>
    <col min="8719" max="8719" width="2.109375" customWidth="1"/>
    <col min="8720" max="8720" width="4" customWidth="1"/>
    <col min="8721" max="8721" width="0.5546875" customWidth="1"/>
    <col min="8722" max="8722" width="0.6640625" customWidth="1"/>
    <col min="8723" max="8723" width="4.6640625" customWidth="1"/>
    <col min="8724" max="8725" width="0.5546875" customWidth="1"/>
    <col min="8726" max="8726" width="4.109375" customWidth="1"/>
    <col min="8727" max="8727" width="17" customWidth="1"/>
    <col min="8728" max="8728" width="1.109375" customWidth="1"/>
    <col min="8961" max="8961" width="7.6640625" customWidth="1"/>
    <col min="8962" max="8962" width="2.109375" customWidth="1"/>
    <col min="8963" max="8963" width="0.5546875" customWidth="1"/>
    <col min="8964" max="8964" width="4" customWidth="1"/>
    <col min="8965" max="8965" width="5.109375" customWidth="1"/>
    <col min="8966" max="8966" width="0.5546875" customWidth="1"/>
    <col min="8967" max="8967" width="4.5546875" customWidth="1"/>
    <col min="8968" max="8968" width="3.88671875" customWidth="1"/>
    <col min="8969" max="8969" width="0.109375" customWidth="1"/>
    <col min="8970" max="8970" width="3.6640625" customWidth="1"/>
    <col min="8971" max="8971" width="0.5546875" customWidth="1"/>
    <col min="8972" max="8972" width="6.109375" customWidth="1"/>
    <col min="8973" max="8973" width="18.88671875" customWidth="1"/>
    <col min="8974" max="8974" width="1" customWidth="1"/>
    <col min="8975" max="8975" width="2.109375" customWidth="1"/>
    <col min="8976" max="8976" width="4" customWidth="1"/>
    <col min="8977" max="8977" width="0.5546875" customWidth="1"/>
    <col min="8978" max="8978" width="0.6640625" customWidth="1"/>
    <col min="8979" max="8979" width="4.6640625" customWidth="1"/>
    <col min="8980" max="8981" width="0.5546875" customWidth="1"/>
    <col min="8982" max="8982" width="4.109375" customWidth="1"/>
    <col min="8983" max="8983" width="17" customWidth="1"/>
    <col min="8984" max="8984" width="1.109375" customWidth="1"/>
    <col min="9217" max="9217" width="7.6640625" customWidth="1"/>
    <col min="9218" max="9218" width="2.109375" customWidth="1"/>
    <col min="9219" max="9219" width="0.5546875" customWidth="1"/>
    <col min="9220" max="9220" width="4" customWidth="1"/>
    <col min="9221" max="9221" width="5.109375" customWidth="1"/>
    <col min="9222" max="9222" width="0.5546875" customWidth="1"/>
    <col min="9223" max="9223" width="4.5546875" customWidth="1"/>
    <col min="9224" max="9224" width="3.88671875" customWidth="1"/>
    <col min="9225" max="9225" width="0.109375" customWidth="1"/>
    <col min="9226" max="9226" width="3.6640625" customWidth="1"/>
    <col min="9227" max="9227" width="0.5546875" customWidth="1"/>
    <col min="9228" max="9228" width="6.109375" customWidth="1"/>
    <col min="9229" max="9229" width="18.88671875" customWidth="1"/>
    <col min="9230" max="9230" width="1" customWidth="1"/>
    <col min="9231" max="9231" width="2.109375" customWidth="1"/>
    <col min="9232" max="9232" width="4" customWidth="1"/>
    <col min="9233" max="9233" width="0.5546875" customWidth="1"/>
    <col min="9234" max="9234" width="0.6640625" customWidth="1"/>
    <col min="9235" max="9235" width="4.6640625" customWidth="1"/>
    <col min="9236" max="9237" width="0.5546875" customWidth="1"/>
    <col min="9238" max="9238" width="4.109375" customWidth="1"/>
    <col min="9239" max="9239" width="17" customWidth="1"/>
    <col min="9240" max="9240" width="1.109375" customWidth="1"/>
    <col min="9473" max="9473" width="7.6640625" customWidth="1"/>
    <col min="9474" max="9474" width="2.109375" customWidth="1"/>
    <col min="9475" max="9475" width="0.5546875" customWidth="1"/>
    <col min="9476" max="9476" width="4" customWidth="1"/>
    <col min="9477" max="9477" width="5.109375" customWidth="1"/>
    <col min="9478" max="9478" width="0.5546875" customWidth="1"/>
    <col min="9479" max="9479" width="4.5546875" customWidth="1"/>
    <col min="9480" max="9480" width="3.88671875" customWidth="1"/>
    <col min="9481" max="9481" width="0.109375" customWidth="1"/>
    <col min="9482" max="9482" width="3.6640625" customWidth="1"/>
    <col min="9483" max="9483" width="0.5546875" customWidth="1"/>
    <col min="9484" max="9484" width="6.109375" customWidth="1"/>
    <col min="9485" max="9485" width="18.88671875" customWidth="1"/>
    <col min="9486" max="9486" width="1" customWidth="1"/>
    <col min="9487" max="9487" width="2.109375" customWidth="1"/>
    <col min="9488" max="9488" width="4" customWidth="1"/>
    <col min="9489" max="9489" width="0.5546875" customWidth="1"/>
    <col min="9490" max="9490" width="0.6640625" customWidth="1"/>
    <col min="9491" max="9491" width="4.6640625" customWidth="1"/>
    <col min="9492" max="9493" width="0.5546875" customWidth="1"/>
    <col min="9494" max="9494" width="4.109375" customWidth="1"/>
    <col min="9495" max="9495" width="17" customWidth="1"/>
    <col min="9496" max="9496" width="1.109375" customWidth="1"/>
    <col min="9729" max="9729" width="7.6640625" customWidth="1"/>
    <col min="9730" max="9730" width="2.109375" customWidth="1"/>
    <col min="9731" max="9731" width="0.5546875" customWidth="1"/>
    <col min="9732" max="9732" width="4" customWidth="1"/>
    <col min="9733" max="9733" width="5.109375" customWidth="1"/>
    <col min="9734" max="9734" width="0.5546875" customWidth="1"/>
    <col min="9735" max="9735" width="4.5546875" customWidth="1"/>
    <col min="9736" max="9736" width="3.88671875" customWidth="1"/>
    <col min="9737" max="9737" width="0.109375" customWidth="1"/>
    <col min="9738" max="9738" width="3.6640625" customWidth="1"/>
    <col min="9739" max="9739" width="0.5546875" customWidth="1"/>
    <col min="9740" max="9740" width="6.109375" customWidth="1"/>
    <col min="9741" max="9741" width="18.88671875" customWidth="1"/>
    <col min="9742" max="9742" width="1" customWidth="1"/>
    <col min="9743" max="9743" width="2.109375" customWidth="1"/>
    <col min="9744" max="9744" width="4" customWidth="1"/>
    <col min="9745" max="9745" width="0.5546875" customWidth="1"/>
    <col min="9746" max="9746" width="0.6640625" customWidth="1"/>
    <col min="9747" max="9747" width="4.6640625" customWidth="1"/>
    <col min="9748" max="9749" width="0.5546875" customWidth="1"/>
    <col min="9750" max="9750" width="4.109375" customWidth="1"/>
    <col min="9751" max="9751" width="17" customWidth="1"/>
    <col min="9752" max="9752" width="1.109375" customWidth="1"/>
    <col min="9985" max="9985" width="7.6640625" customWidth="1"/>
    <col min="9986" max="9986" width="2.109375" customWidth="1"/>
    <col min="9987" max="9987" width="0.5546875" customWidth="1"/>
    <col min="9988" max="9988" width="4" customWidth="1"/>
    <col min="9989" max="9989" width="5.109375" customWidth="1"/>
    <col min="9990" max="9990" width="0.5546875" customWidth="1"/>
    <col min="9991" max="9991" width="4.5546875" customWidth="1"/>
    <col min="9992" max="9992" width="3.88671875" customWidth="1"/>
    <col min="9993" max="9993" width="0.109375" customWidth="1"/>
    <col min="9994" max="9994" width="3.6640625" customWidth="1"/>
    <col min="9995" max="9995" width="0.5546875" customWidth="1"/>
    <col min="9996" max="9996" width="6.109375" customWidth="1"/>
    <col min="9997" max="9997" width="18.88671875" customWidth="1"/>
    <col min="9998" max="9998" width="1" customWidth="1"/>
    <col min="9999" max="9999" width="2.109375" customWidth="1"/>
    <col min="10000" max="10000" width="4" customWidth="1"/>
    <col min="10001" max="10001" width="0.5546875" customWidth="1"/>
    <col min="10002" max="10002" width="0.6640625" customWidth="1"/>
    <col min="10003" max="10003" width="4.6640625" customWidth="1"/>
    <col min="10004" max="10005" width="0.5546875" customWidth="1"/>
    <col min="10006" max="10006" width="4.109375" customWidth="1"/>
    <col min="10007" max="10007" width="17" customWidth="1"/>
    <col min="10008" max="10008" width="1.109375" customWidth="1"/>
    <col min="10241" max="10241" width="7.6640625" customWidth="1"/>
    <col min="10242" max="10242" width="2.109375" customWidth="1"/>
    <col min="10243" max="10243" width="0.5546875" customWidth="1"/>
    <col min="10244" max="10244" width="4" customWidth="1"/>
    <col min="10245" max="10245" width="5.109375" customWidth="1"/>
    <col min="10246" max="10246" width="0.5546875" customWidth="1"/>
    <col min="10247" max="10247" width="4.5546875" customWidth="1"/>
    <col min="10248" max="10248" width="3.88671875" customWidth="1"/>
    <col min="10249" max="10249" width="0.109375" customWidth="1"/>
    <col min="10250" max="10250" width="3.6640625" customWidth="1"/>
    <col min="10251" max="10251" width="0.5546875" customWidth="1"/>
    <col min="10252" max="10252" width="6.109375" customWidth="1"/>
    <col min="10253" max="10253" width="18.88671875" customWidth="1"/>
    <col min="10254" max="10254" width="1" customWidth="1"/>
    <col min="10255" max="10255" width="2.109375" customWidth="1"/>
    <col min="10256" max="10256" width="4" customWidth="1"/>
    <col min="10257" max="10257" width="0.5546875" customWidth="1"/>
    <col min="10258" max="10258" width="0.6640625" customWidth="1"/>
    <col min="10259" max="10259" width="4.6640625" customWidth="1"/>
    <col min="10260" max="10261" width="0.5546875" customWidth="1"/>
    <col min="10262" max="10262" width="4.109375" customWidth="1"/>
    <col min="10263" max="10263" width="17" customWidth="1"/>
    <col min="10264" max="10264" width="1.109375" customWidth="1"/>
    <col min="10497" max="10497" width="7.6640625" customWidth="1"/>
    <col min="10498" max="10498" width="2.109375" customWidth="1"/>
    <col min="10499" max="10499" width="0.5546875" customWidth="1"/>
    <col min="10500" max="10500" width="4" customWidth="1"/>
    <col min="10501" max="10501" width="5.109375" customWidth="1"/>
    <col min="10502" max="10502" width="0.5546875" customWidth="1"/>
    <col min="10503" max="10503" width="4.5546875" customWidth="1"/>
    <col min="10504" max="10504" width="3.88671875" customWidth="1"/>
    <col min="10505" max="10505" width="0.109375" customWidth="1"/>
    <col min="10506" max="10506" width="3.6640625" customWidth="1"/>
    <col min="10507" max="10507" width="0.5546875" customWidth="1"/>
    <col min="10508" max="10508" width="6.109375" customWidth="1"/>
    <col min="10509" max="10509" width="18.88671875" customWidth="1"/>
    <col min="10510" max="10510" width="1" customWidth="1"/>
    <col min="10511" max="10511" width="2.109375" customWidth="1"/>
    <col min="10512" max="10512" width="4" customWidth="1"/>
    <col min="10513" max="10513" width="0.5546875" customWidth="1"/>
    <col min="10514" max="10514" width="0.6640625" customWidth="1"/>
    <col min="10515" max="10515" width="4.6640625" customWidth="1"/>
    <col min="10516" max="10517" width="0.5546875" customWidth="1"/>
    <col min="10518" max="10518" width="4.109375" customWidth="1"/>
    <col min="10519" max="10519" width="17" customWidth="1"/>
    <col min="10520" max="10520" width="1.109375" customWidth="1"/>
    <col min="10753" max="10753" width="7.6640625" customWidth="1"/>
    <col min="10754" max="10754" width="2.109375" customWidth="1"/>
    <col min="10755" max="10755" width="0.5546875" customWidth="1"/>
    <col min="10756" max="10756" width="4" customWidth="1"/>
    <col min="10757" max="10757" width="5.109375" customWidth="1"/>
    <col min="10758" max="10758" width="0.5546875" customWidth="1"/>
    <col min="10759" max="10759" width="4.5546875" customWidth="1"/>
    <col min="10760" max="10760" width="3.88671875" customWidth="1"/>
    <col min="10761" max="10761" width="0.109375" customWidth="1"/>
    <col min="10762" max="10762" width="3.6640625" customWidth="1"/>
    <col min="10763" max="10763" width="0.5546875" customWidth="1"/>
    <col min="10764" max="10764" width="6.109375" customWidth="1"/>
    <col min="10765" max="10765" width="18.88671875" customWidth="1"/>
    <col min="10766" max="10766" width="1" customWidth="1"/>
    <col min="10767" max="10767" width="2.109375" customWidth="1"/>
    <col min="10768" max="10768" width="4" customWidth="1"/>
    <col min="10769" max="10769" width="0.5546875" customWidth="1"/>
    <col min="10770" max="10770" width="0.6640625" customWidth="1"/>
    <col min="10771" max="10771" width="4.6640625" customWidth="1"/>
    <col min="10772" max="10773" width="0.5546875" customWidth="1"/>
    <col min="10774" max="10774" width="4.109375" customWidth="1"/>
    <col min="10775" max="10775" width="17" customWidth="1"/>
    <col min="10776" max="10776" width="1.109375" customWidth="1"/>
    <col min="11009" max="11009" width="7.6640625" customWidth="1"/>
    <col min="11010" max="11010" width="2.109375" customWidth="1"/>
    <col min="11011" max="11011" width="0.5546875" customWidth="1"/>
    <col min="11012" max="11012" width="4" customWidth="1"/>
    <col min="11013" max="11013" width="5.109375" customWidth="1"/>
    <col min="11014" max="11014" width="0.5546875" customWidth="1"/>
    <col min="11015" max="11015" width="4.5546875" customWidth="1"/>
    <col min="11016" max="11016" width="3.88671875" customWidth="1"/>
    <col min="11017" max="11017" width="0.109375" customWidth="1"/>
    <col min="11018" max="11018" width="3.6640625" customWidth="1"/>
    <col min="11019" max="11019" width="0.5546875" customWidth="1"/>
    <col min="11020" max="11020" width="6.109375" customWidth="1"/>
    <col min="11021" max="11021" width="18.88671875" customWidth="1"/>
    <col min="11022" max="11022" width="1" customWidth="1"/>
    <col min="11023" max="11023" width="2.109375" customWidth="1"/>
    <col min="11024" max="11024" width="4" customWidth="1"/>
    <col min="11025" max="11025" width="0.5546875" customWidth="1"/>
    <col min="11026" max="11026" width="0.6640625" customWidth="1"/>
    <col min="11027" max="11027" width="4.6640625" customWidth="1"/>
    <col min="11028" max="11029" width="0.5546875" customWidth="1"/>
    <col min="11030" max="11030" width="4.109375" customWidth="1"/>
    <col min="11031" max="11031" width="17" customWidth="1"/>
    <col min="11032" max="11032" width="1.109375" customWidth="1"/>
    <col min="11265" max="11265" width="7.6640625" customWidth="1"/>
    <col min="11266" max="11266" width="2.109375" customWidth="1"/>
    <col min="11267" max="11267" width="0.5546875" customWidth="1"/>
    <col min="11268" max="11268" width="4" customWidth="1"/>
    <col min="11269" max="11269" width="5.109375" customWidth="1"/>
    <col min="11270" max="11270" width="0.5546875" customWidth="1"/>
    <col min="11271" max="11271" width="4.5546875" customWidth="1"/>
    <col min="11272" max="11272" width="3.88671875" customWidth="1"/>
    <col min="11273" max="11273" width="0.109375" customWidth="1"/>
    <col min="11274" max="11274" width="3.6640625" customWidth="1"/>
    <col min="11275" max="11275" width="0.5546875" customWidth="1"/>
    <col min="11276" max="11276" width="6.109375" customWidth="1"/>
    <col min="11277" max="11277" width="18.88671875" customWidth="1"/>
    <col min="11278" max="11278" width="1" customWidth="1"/>
    <col min="11279" max="11279" width="2.109375" customWidth="1"/>
    <col min="11280" max="11280" width="4" customWidth="1"/>
    <col min="11281" max="11281" width="0.5546875" customWidth="1"/>
    <col min="11282" max="11282" width="0.6640625" customWidth="1"/>
    <col min="11283" max="11283" width="4.6640625" customWidth="1"/>
    <col min="11284" max="11285" width="0.5546875" customWidth="1"/>
    <col min="11286" max="11286" width="4.109375" customWidth="1"/>
    <col min="11287" max="11287" width="17" customWidth="1"/>
    <col min="11288" max="11288" width="1.109375" customWidth="1"/>
    <col min="11521" max="11521" width="7.6640625" customWidth="1"/>
    <col min="11522" max="11522" width="2.109375" customWidth="1"/>
    <col min="11523" max="11523" width="0.5546875" customWidth="1"/>
    <col min="11524" max="11524" width="4" customWidth="1"/>
    <col min="11525" max="11525" width="5.109375" customWidth="1"/>
    <col min="11526" max="11526" width="0.5546875" customWidth="1"/>
    <col min="11527" max="11527" width="4.5546875" customWidth="1"/>
    <col min="11528" max="11528" width="3.88671875" customWidth="1"/>
    <col min="11529" max="11529" width="0.109375" customWidth="1"/>
    <col min="11530" max="11530" width="3.6640625" customWidth="1"/>
    <col min="11531" max="11531" width="0.5546875" customWidth="1"/>
    <col min="11532" max="11532" width="6.109375" customWidth="1"/>
    <col min="11533" max="11533" width="18.88671875" customWidth="1"/>
    <col min="11534" max="11534" width="1" customWidth="1"/>
    <col min="11535" max="11535" width="2.109375" customWidth="1"/>
    <col min="11536" max="11536" width="4" customWidth="1"/>
    <col min="11537" max="11537" width="0.5546875" customWidth="1"/>
    <col min="11538" max="11538" width="0.6640625" customWidth="1"/>
    <col min="11539" max="11539" width="4.6640625" customWidth="1"/>
    <col min="11540" max="11541" width="0.5546875" customWidth="1"/>
    <col min="11542" max="11542" width="4.109375" customWidth="1"/>
    <col min="11543" max="11543" width="17" customWidth="1"/>
    <col min="11544" max="11544" width="1.109375" customWidth="1"/>
    <col min="11777" max="11777" width="7.6640625" customWidth="1"/>
    <col min="11778" max="11778" width="2.109375" customWidth="1"/>
    <col min="11779" max="11779" width="0.5546875" customWidth="1"/>
    <col min="11780" max="11780" width="4" customWidth="1"/>
    <col min="11781" max="11781" width="5.109375" customWidth="1"/>
    <col min="11782" max="11782" width="0.5546875" customWidth="1"/>
    <col min="11783" max="11783" width="4.5546875" customWidth="1"/>
    <col min="11784" max="11784" width="3.88671875" customWidth="1"/>
    <col min="11785" max="11785" width="0.109375" customWidth="1"/>
    <col min="11786" max="11786" width="3.6640625" customWidth="1"/>
    <col min="11787" max="11787" width="0.5546875" customWidth="1"/>
    <col min="11788" max="11788" width="6.109375" customWidth="1"/>
    <col min="11789" max="11789" width="18.88671875" customWidth="1"/>
    <col min="11790" max="11790" width="1" customWidth="1"/>
    <col min="11791" max="11791" width="2.109375" customWidth="1"/>
    <col min="11792" max="11792" width="4" customWidth="1"/>
    <col min="11793" max="11793" width="0.5546875" customWidth="1"/>
    <col min="11794" max="11794" width="0.6640625" customWidth="1"/>
    <col min="11795" max="11795" width="4.6640625" customWidth="1"/>
    <col min="11796" max="11797" width="0.5546875" customWidth="1"/>
    <col min="11798" max="11798" width="4.109375" customWidth="1"/>
    <col min="11799" max="11799" width="17" customWidth="1"/>
    <col min="11800" max="11800" width="1.109375" customWidth="1"/>
    <col min="12033" max="12033" width="7.6640625" customWidth="1"/>
    <col min="12034" max="12034" width="2.109375" customWidth="1"/>
    <col min="12035" max="12035" width="0.5546875" customWidth="1"/>
    <col min="12036" max="12036" width="4" customWidth="1"/>
    <col min="12037" max="12037" width="5.109375" customWidth="1"/>
    <col min="12038" max="12038" width="0.5546875" customWidth="1"/>
    <col min="12039" max="12039" width="4.5546875" customWidth="1"/>
    <col min="12040" max="12040" width="3.88671875" customWidth="1"/>
    <col min="12041" max="12041" width="0.109375" customWidth="1"/>
    <col min="12042" max="12042" width="3.6640625" customWidth="1"/>
    <col min="12043" max="12043" width="0.5546875" customWidth="1"/>
    <col min="12044" max="12044" width="6.109375" customWidth="1"/>
    <col min="12045" max="12045" width="18.88671875" customWidth="1"/>
    <col min="12046" max="12046" width="1" customWidth="1"/>
    <col min="12047" max="12047" width="2.109375" customWidth="1"/>
    <col min="12048" max="12048" width="4" customWidth="1"/>
    <col min="12049" max="12049" width="0.5546875" customWidth="1"/>
    <col min="12050" max="12050" width="0.6640625" customWidth="1"/>
    <col min="12051" max="12051" width="4.6640625" customWidth="1"/>
    <col min="12052" max="12053" width="0.5546875" customWidth="1"/>
    <col min="12054" max="12054" width="4.109375" customWidth="1"/>
    <col min="12055" max="12055" width="17" customWidth="1"/>
    <col min="12056" max="12056" width="1.109375" customWidth="1"/>
    <col min="12289" max="12289" width="7.6640625" customWidth="1"/>
    <col min="12290" max="12290" width="2.109375" customWidth="1"/>
    <col min="12291" max="12291" width="0.5546875" customWidth="1"/>
    <col min="12292" max="12292" width="4" customWidth="1"/>
    <col min="12293" max="12293" width="5.109375" customWidth="1"/>
    <col min="12294" max="12294" width="0.5546875" customWidth="1"/>
    <col min="12295" max="12295" width="4.5546875" customWidth="1"/>
    <col min="12296" max="12296" width="3.88671875" customWidth="1"/>
    <col min="12297" max="12297" width="0.109375" customWidth="1"/>
    <col min="12298" max="12298" width="3.6640625" customWidth="1"/>
    <col min="12299" max="12299" width="0.5546875" customWidth="1"/>
    <col min="12300" max="12300" width="6.109375" customWidth="1"/>
    <col min="12301" max="12301" width="18.88671875" customWidth="1"/>
    <col min="12302" max="12302" width="1" customWidth="1"/>
    <col min="12303" max="12303" width="2.109375" customWidth="1"/>
    <col min="12304" max="12304" width="4" customWidth="1"/>
    <col min="12305" max="12305" width="0.5546875" customWidth="1"/>
    <col min="12306" max="12306" width="0.6640625" customWidth="1"/>
    <col min="12307" max="12307" width="4.6640625" customWidth="1"/>
    <col min="12308" max="12309" width="0.5546875" customWidth="1"/>
    <col min="12310" max="12310" width="4.109375" customWidth="1"/>
    <col min="12311" max="12311" width="17" customWidth="1"/>
    <col min="12312" max="12312" width="1.109375" customWidth="1"/>
    <col min="12545" max="12545" width="7.6640625" customWidth="1"/>
    <col min="12546" max="12546" width="2.109375" customWidth="1"/>
    <col min="12547" max="12547" width="0.5546875" customWidth="1"/>
    <col min="12548" max="12548" width="4" customWidth="1"/>
    <col min="12549" max="12549" width="5.109375" customWidth="1"/>
    <col min="12550" max="12550" width="0.5546875" customWidth="1"/>
    <col min="12551" max="12551" width="4.5546875" customWidth="1"/>
    <col min="12552" max="12552" width="3.88671875" customWidth="1"/>
    <col min="12553" max="12553" width="0.109375" customWidth="1"/>
    <col min="12554" max="12554" width="3.6640625" customWidth="1"/>
    <col min="12555" max="12555" width="0.5546875" customWidth="1"/>
    <col min="12556" max="12556" width="6.109375" customWidth="1"/>
    <col min="12557" max="12557" width="18.88671875" customWidth="1"/>
    <col min="12558" max="12558" width="1" customWidth="1"/>
    <col min="12559" max="12559" width="2.109375" customWidth="1"/>
    <col min="12560" max="12560" width="4" customWidth="1"/>
    <col min="12561" max="12561" width="0.5546875" customWidth="1"/>
    <col min="12562" max="12562" width="0.6640625" customWidth="1"/>
    <col min="12563" max="12563" width="4.6640625" customWidth="1"/>
    <col min="12564" max="12565" width="0.5546875" customWidth="1"/>
    <col min="12566" max="12566" width="4.109375" customWidth="1"/>
    <col min="12567" max="12567" width="17" customWidth="1"/>
    <col min="12568" max="12568" width="1.109375" customWidth="1"/>
    <col min="12801" max="12801" width="7.6640625" customWidth="1"/>
    <col min="12802" max="12802" width="2.109375" customWidth="1"/>
    <col min="12803" max="12803" width="0.5546875" customWidth="1"/>
    <col min="12804" max="12804" width="4" customWidth="1"/>
    <col min="12805" max="12805" width="5.109375" customWidth="1"/>
    <col min="12806" max="12806" width="0.5546875" customWidth="1"/>
    <col min="12807" max="12807" width="4.5546875" customWidth="1"/>
    <col min="12808" max="12808" width="3.88671875" customWidth="1"/>
    <col min="12809" max="12809" width="0.109375" customWidth="1"/>
    <col min="12810" max="12810" width="3.6640625" customWidth="1"/>
    <col min="12811" max="12811" width="0.5546875" customWidth="1"/>
    <col min="12812" max="12812" width="6.109375" customWidth="1"/>
    <col min="12813" max="12813" width="18.88671875" customWidth="1"/>
    <col min="12814" max="12814" width="1" customWidth="1"/>
    <col min="12815" max="12815" width="2.109375" customWidth="1"/>
    <col min="12816" max="12816" width="4" customWidth="1"/>
    <col min="12817" max="12817" width="0.5546875" customWidth="1"/>
    <col min="12818" max="12818" width="0.6640625" customWidth="1"/>
    <col min="12819" max="12819" width="4.6640625" customWidth="1"/>
    <col min="12820" max="12821" width="0.5546875" customWidth="1"/>
    <col min="12822" max="12822" width="4.109375" customWidth="1"/>
    <col min="12823" max="12823" width="17" customWidth="1"/>
    <col min="12824" max="12824" width="1.109375" customWidth="1"/>
    <col min="13057" max="13057" width="7.6640625" customWidth="1"/>
    <col min="13058" max="13058" width="2.109375" customWidth="1"/>
    <col min="13059" max="13059" width="0.5546875" customWidth="1"/>
    <col min="13060" max="13060" width="4" customWidth="1"/>
    <col min="13061" max="13061" width="5.109375" customWidth="1"/>
    <col min="13062" max="13062" width="0.5546875" customWidth="1"/>
    <col min="13063" max="13063" width="4.5546875" customWidth="1"/>
    <col min="13064" max="13064" width="3.88671875" customWidth="1"/>
    <col min="13065" max="13065" width="0.109375" customWidth="1"/>
    <col min="13066" max="13066" width="3.6640625" customWidth="1"/>
    <col min="13067" max="13067" width="0.5546875" customWidth="1"/>
    <col min="13068" max="13068" width="6.109375" customWidth="1"/>
    <col min="13069" max="13069" width="18.88671875" customWidth="1"/>
    <col min="13070" max="13070" width="1" customWidth="1"/>
    <col min="13071" max="13071" width="2.109375" customWidth="1"/>
    <col min="13072" max="13072" width="4" customWidth="1"/>
    <col min="13073" max="13073" width="0.5546875" customWidth="1"/>
    <col min="13074" max="13074" width="0.6640625" customWidth="1"/>
    <col min="13075" max="13075" width="4.6640625" customWidth="1"/>
    <col min="13076" max="13077" width="0.5546875" customWidth="1"/>
    <col min="13078" max="13078" width="4.109375" customWidth="1"/>
    <col min="13079" max="13079" width="17" customWidth="1"/>
    <col min="13080" max="13080" width="1.109375" customWidth="1"/>
    <col min="13313" max="13313" width="7.6640625" customWidth="1"/>
    <col min="13314" max="13314" width="2.109375" customWidth="1"/>
    <col min="13315" max="13315" width="0.5546875" customWidth="1"/>
    <col min="13316" max="13316" width="4" customWidth="1"/>
    <col min="13317" max="13317" width="5.109375" customWidth="1"/>
    <col min="13318" max="13318" width="0.5546875" customWidth="1"/>
    <col min="13319" max="13319" width="4.5546875" customWidth="1"/>
    <col min="13320" max="13320" width="3.88671875" customWidth="1"/>
    <col min="13321" max="13321" width="0.109375" customWidth="1"/>
    <col min="13322" max="13322" width="3.6640625" customWidth="1"/>
    <col min="13323" max="13323" width="0.5546875" customWidth="1"/>
    <col min="13324" max="13324" width="6.109375" customWidth="1"/>
    <col min="13325" max="13325" width="18.88671875" customWidth="1"/>
    <col min="13326" max="13326" width="1" customWidth="1"/>
    <col min="13327" max="13327" width="2.109375" customWidth="1"/>
    <col min="13328" max="13328" width="4" customWidth="1"/>
    <col min="13329" max="13329" width="0.5546875" customWidth="1"/>
    <col min="13330" max="13330" width="0.6640625" customWidth="1"/>
    <col min="13331" max="13331" width="4.6640625" customWidth="1"/>
    <col min="13332" max="13333" width="0.5546875" customWidth="1"/>
    <col min="13334" max="13334" width="4.109375" customWidth="1"/>
    <col min="13335" max="13335" width="17" customWidth="1"/>
    <col min="13336" max="13336" width="1.109375" customWidth="1"/>
    <col min="13569" max="13569" width="7.6640625" customWidth="1"/>
    <col min="13570" max="13570" width="2.109375" customWidth="1"/>
    <col min="13571" max="13571" width="0.5546875" customWidth="1"/>
    <col min="13572" max="13572" width="4" customWidth="1"/>
    <col min="13573" max="13573" width="5.109375" customWidth="1"/>
    <col min="13574" max="13574" width="0.5546875" customWidth="1"/>
    <col min="13575" max="13575" width="4.5546875" customWidth="1"/>
    <col min="13576" max="13576" width="3.88671875" customWidth="1"/>
    <col min="13577" max="13577" width="0.109375" customWidth="1"/>
    <col min="13578" max="13578" width="3.6640625" customWidth="1"/>
    <col min="13579" max="13579" width="0.5546875" customWidth="1"/>
    <col min="13580" max="13580" width="6.109375" customWidth="1"/>
    <col min="13581" max="13581" width="18.88671875" customWidth="1"/>
    <col min="13582" max="13582" width="1" customWidth="1"/>
    <col min="13583" max="13583" width="2.109375" customWidth="1"/>
    <col min="13584" max="13584" width="4" customWidth="1"/>
    <col min="13585" max="13585" width="0.5546875" customWidth="1"/>
    <col min="13586" max="13586" width="0.6640625" customWidth="1"/>
    <col min="13587" max="13587" width="4.6640625" customWidth="1"/>
    <col min="13588" max="13589" width="0.5546875" customWidth="1"/>
    <col min="13590" max="13590" width="4.109375" customWidth="1"/>
    <col min="13591" max="13591" width="17" customWidth="1"/>
    <col min="13592" max="13592" width="1.109375" customWidth="1"/>
    <col min="13825" max="13825" width="7.6640625" customWidth="1"/>
    <col min="13826" max="13826" width="2.109375" customWidth="1"/>
    <col min="13827" max="13827" width="0.5546875" customWidth="1"/>
    <col min="13828" max="13828" width="4" customWidth="1"/>
    <col min="13829" max="13829" width="5.109375" customWidth="1"/>
    <col min="13830" max="13830" width="0.5546875" customWidth="1"/>
    <col min="13831" max="13831" width="4.5546875" customWidth="1"/>
    <col min="13832" max="13832" width="3.88671875" customWidth="1"/>
    <col min="13833" max="13833" width="0.109375" customWidth="1"/>
    <col min="13834" max="13834" width="3.6640625" customWidth="1"/>
    <col min="13835" max="13835" width="0.5546875" customWidth="1"/>
    <col min="13836" max="13836" width="6.109375" customWidth="1"/>
    <col min="13837" max="13837" width="18.88671875" customWidth="1"/>
    <col min="13838" max="13838" width="1" customWidth="1"/>
    <col min="13839" max="13839" width="2.109375" customWidth="1"/>
    <col min="13840" max="13840" width="4" customWidth="1"/>
    <col min="13841" max="13841" width="0.5546875" customWidth="1"/>
    <col min="13842" max="13842" width="0.6640625" customWidth="1"/>
    <col min="13843" max="13843" width="4.6640625" customWidth="1"/>
    <col min="13844" max="13845" width="0.5546875" customWidth="1"/>
    <col min="13846" max="13846" width="4.109375" customWidth="1"/>
    <col min="13847" max="13847" width="17" customWidth="1"/>
    <col min="13848" max="13848" width="1.109375" customWidth="1"/>
    <col min="14081" max="14081" width="7.6640625" customWidth="1"/>
    <col min="14082" max="14082" width="2.109375" customWidth="1"/>
    <col min="14083" max="14083" width="0.5546875" customWidth="1"/>
    <col min="14084" max="14084" width="4" customWidth="1"/>
    <col min="14085" max="14085" width="5.109375" customWidth="1"/>
    <col min="14086" max="14086" width="0.5546875" customWidth="1"/>
    <col min="14087" max="14087" width="4.5546875" customWidth="1"/>
    <col min="14088" max="14088" width="3.88671875" customWidth="1"/>
    <col min="14089" max="14089" width="0.109375" customWidth="1"/>
    <col min="14090" max="14090" width="3.6640625" customWidth="1"/>
    <col min="14091" max="14091" width="0.5546875" customWidth="1"/>
    <col min="14092" max="14092" width="6.109375" customWidth="1"/>
    <col min="14093" max="14093" width="18.88671875" customWidth="1"/>
    <col min="14094" max="14094" width="1" customWidth="1"/>
    <col min="14095" max="14095" width="2.109375" customWidth="1"/>
    <col min="14096" max="14096" width="4" customWidth="1"/>
    <col min="14097" max="14097" width="0.5546875" customWidth="1"/>
    <col min="14098" max="14098" width="0.6640625" customWidth="1"/>
    <col min="14099" max="14099" width="4.6640625" customWidth="1"/>
    <col min="14100" max="14101" width="0.5546875" customWidth="1"/>
    <col min="14102" max="14102" width="4.109375" customWidth="1"/>
    <col min="14103" max="14103" width="17" customWidth="1"/>
    <col min="14104" max="14104" width="1.109375" customWidth="1"/>
    <col min="14337" max="14337" width="7.6640625" customWidth="1"/>
    <col min="14338" max="14338" width="2.109375" customWidth="1"/>
    <col min="14339" max="14339" width="0.5546875" customWidth="1"/>
    <col min="14340" max="14340" width="4" customWidth="1"/>
    <col min="14341" max="14341" width="5.109375" customWidth="1"/>
    <col min="14342" max="14342" width="0.5546875" customWidth="1"/>
    <col min="14343" max="14343" width="4.5546875" customWidth="1"/>
    <col min="14344" max="14344" width="3.88671875" customWidth="1"/>
    <col min="14345" max="14345" width="0.109375" customWidth="1"/>
    <col min="14346" max="14346" width="3.6640625" customWidth="1"/>
    <col min="14347" max="14347" width="0.5546875" customWidth="1"/>
    <col min="14348" max="14348" width="6.109375" customWidth="1"/>
    <col min="14349" max="14349" width="18.88671875" customWidth="1"/>
    <col min="14350" max="14350" width="1" customWidth="1"/>
    <col min="14351" max="14351" width="2.109375" customWidth="1"/>
    <col min="14352" max="14352" width="4" customWidth="1"/>
    <col min="14353" max="14353" width="0.5546875" customWidth="1"/>
    <col min="14354" max="14354" width="0.6640625" customWidth="1"/>
    <col min="14355" max="14355" width="4.6640625" customWidth="1"/>
    <col min="14356" max="14357" width="0.5546875" customWidth="1"/>
    <col min="14358" max="14358" width="4.109375" customWidth="1"/>
    <col min="14359" max="14359" width="17" customWidth="1"/>
    <col min="14360" max="14360" width="1.109375" customWidth="1"/>
    <col min="14593" max="14593" width="7.6640625" customWidth="1"/>
    <col min="14594" max="14594" width="2.109375" customWidth="1"/>
    <col min="14595" max="14595" width="0.5546875" customWidth="1"/>
    <col min="14596" max="14596" width="4" customWidth="1"/>
    <col min="14597" max="14597" width="5.109375" customWidth="1"/>
    <col min="14598" max="14598" width="0.5546875" customWidth="1"/>
    <col min="14599" max="14599" width="4.5546875" customWidth="1"/>
    <col min="14600" max="14600" width="3.88671875" customWidth="1"/>
    <col min="14601" max="14601" width="0.109375" customWidth="1"/>
    <col min="14602" max="14602" width="3.6640625" customWidth="1"/>
    <col min="14603" max="14603" width="0.5546875" customWidth="1"/>
    <col min="14604" max="14604" width="6.109375" customWidth="1"/>
    <col min="14605" max="14605" width="18.88671875" customWidth="1"/>
    <col min="14606" max="14606" width="1" customWidth="1"/>
    <col min="14607" max="14607" width="2.109375" customWidth="1"/>
    <col min="14608" max="14608" width="4" customWidth="1"/>
    <col min="14609" max="14609" width="0.5546875" customWidth="1"/>
    <col min="14610" max="14610" width="0.6640625" customWidth="1"/>
    <col min="14611" max="14611" width="4.6640625" customWidth="1"/>
    <col min="14612" max="14613" width="0.5546875" customWidth="1"/>
    <col min="14614" max="14614" width="4.109375" customWidth="1"/>
    <col min="14615" max="14615" width="17" customWidth="1"/>
    <col min="14616" max="14616" width="1.109375" customWidth="1"/>
    <col min="14849" max="14849" width="7.6640625" customWidth="1"/>
    <col min="14850" max="14850" width="2.109375" customWidth="1"/>
    <col min="14851" max="14851" width="0.5546875" customWidth="1"/>
    <col min="14852" max="14852" width="4" customWidth="1"/>
    <col min="14853" max="14853" width="5.109375" customWidth="1"/>
    <col min="14854" max="14854" width="0.5546875" customWidth="1"/>
    <col min="14855" max="14855" width="4.5546875" customWidth="1"/>
    <col min="14856" max="14856" width="3.88671875" customWidth="1"/>
    <col min="14857" max="14857" width="0.109375" customWidth="1"/>
    <col min="14858" max="14858" width="3.6640625" customWidth="1"/>
    <col min="14859" max="14859" width="0.5546875" customWidth="1"/>
    <col min="14860" max="14860" width="6.109375" customWidth="1"/>
    <col min="14861" max="14861" width="18.88671875" customWidth="1"/>
    <col min="14862" max="14862" width="1" customWidth="1"/>
    <col min="14863" max="14863" width="2.109375" customWidth="1"/>
    <col min="14864" max="14864" width="4" customWidth="1"/>
    <col min="14865" max="14865" width="0.5546875" customWidth="1"/>
    <col min="14866" max="14866" width="0.6640625" customWidth="1"/>
    <col min="14867" max="14867" width="4.6640625" customWidth="1"/>
    <col min="14868" max="14869" width="0.5546875" customWidth="1"/>
    <col min="14870" max="14870" width="4.109375" customWidth="1"/>
    <col min="14871" max="14871" width="17" customWidth="1"/>
    <col min="14872" max="14872" width="1.109375" customWidth="1"/>
    <col min="15105" max="15105" width="7.6640625" customWidth="1"/>
    <col min="15106" max="15106" width="2.109375" customWidth="1"/>
    <col min="15107" max="15107" width="0.5546875" customWidth="1"/>
    <col min="15108" max="15108" width="4" customWidth="1"/>
    <col min="15109" max="15109" width="5.109375" customWidth="1"/>
    <col min="15110" max="15110" width="0.5546875" customWidth="1"/>
    <col min="15111" max="15111" width="4.5546875" customWidth="1"/>
    <col min="15112" max="15112" width="3.88671875" customWidth="1"/>
    <col min="15113" max="15113" width="0.109375" customWidth="1"/>
    <col min="15114" max="15114" width="3.6640625" customWidth="1"/>
    <col min="15115" max="15115" width="0.5546875" customWidth="1"/>
    <col min="15116" max="15116" width="6.109375" customWidth="1"/>
    <col min="15117" max="15117" width="18.88671875" customWidth="1"/>
    <col min="15118" max="15118" width="1" customWidth="1"/>
    <col min="15119" max="15119" width="2.109375" customWidth="1"/>
    <col min="15120" max="15120" width="4" customWidth="1"/>
    <col min="15121" max="15121" width="0.5546875" customWidth="1"/>
    <col min="15122" max="15122" width="0.6640625" customWidth="1"/>
    <col min="15123" max="15123" width="4.6640625" customWidth="1"/>
    <col min="15124" max="15125" width="0.5546875" customWidth="1"/>
    <col min="15126" max="15126" width="4.109375" customWidth="1"/>
    <col min="15127" max="15127" width="17" customWidth="1"/>
    <col min="15128" max="15128" width="1.109375" customWidth="1"/>
    <col min="15361" max="15361" width="7.6640625" customWidth="1"/>
    <col min="15362" max="15362" width="2.109375" customWidth="1"/>
    <col min="15363" max="15363" width="0.5546875" customWidth="1"/>
    <col min="15364" max="15364" width="4" customWidth="1"/>
    <col min="15365" max="15365" width="5.109375" customWidth="1"/>
    <col min="15366" max="15366" width="0.5546875" customWidth="1"/>
    <col min="15367" max="15367" width="4.5546875" customWidth="1"/>
    <col min="15368" max="15368" width="3.88671875" customWidth="1"/>
    <col min="15369" max="15369" width="0.109375" customWidth="1"/>
    <col min="15370" max="15370" width="3.6640625" customWidth="1"/>
    <col min="15371" max="15371" width="0.5546875" customWidth="1"/>
    <col min="15372" max="15372" width="6.109375" customWidth="1"/>
    <col min="15373" max="15373" width="18.88671875" customWidth="1"/>
    <col min="15374" max="15374" width="1" customWidth="1"/>
    <col min="15375" max="15375" width="2.109375" customWidth="1"/>
    <col min="15376" max="15376" width="4" customWidth="1"/>
    <col min="15377" max="15377" width="0.5546875" customWidth="1"/>
    <col min="15378" max="15378" width="0.6640625" customWidth="1"/>
    <col min="15379" max="15379" width="4.6640625" customWidth="1"/>
    <col min="15380" max="15381" width="0.5546875" customWidth="1"/>
    <col min="15382" max="15382" width="4.109375" customWidth="1"/>
    <col min="15383" max="15383" width="17" customWidth="1"/>
    <col min="15384" max="15384" width="1.109375" customWidth="1"/>
    <col min="15617" max="15617" width="7.6640625" customWidth="1"/>
    <col min="15618" max="15618" width="2.109375" customWidth="1"/>
    <col min="15619" max="15619" width="0.5546875" customWidth="1"/>
    <col min="15620" max="15620" width="4" customWidth="1"/>
    <col min="15621" max="15621" width="5.109375" customWidth="1"/>
    <col min="15622" max="15622" width="0.5546875" customWidth="1"/>
    <col min="15623" max="15623" width="4.5546875" customWidth="1"/>
    <col min="15624" max="15624" width="3.88671875" customWidth="1"/>
    <col min="15625" max="15625" width="0.109375" customWidth="1"/>
    <col min="15626" max="15626" width="3.6640625" customWidth="1"/>
    <col min="15627" max="15627" width="0.5546875" customWidth="1"/>
    <col min="15628" max="15628" width="6.109375" customWidth="1"/>
    <col min="15629" max="15629" width="18.88671875" customWidth="1"/>
    <col min="15630" max="15630" width="1" customWidth="1"/>
    <col min="15631" max="15631" width="2.109375" customWidth="1"/>
    <col min="15632" max="15632" width="4" customWidth="1"/>
    <col min="15633" max="15633" width="0.5546875" customWidth="1"/>
    <col min="15634" max="15634" width="0.6640625" customWidth="1"/>
    <col min="15635" max="15635" width="4.6640625" customWidth="1"/>
    <col min="15636" max="15637" width="0.5546875" customWidth="1"/>
    <col min="15638" max="15638" width="4.109375" customWidth="1"/>
    <col min="15639" max="15639" width="17" customWidth="1"/>
    <col min="15640" max="15640" width="1.109375" customWidth="1"/>
    <col min="15873" max="15873" width="7.6640625" customWidth="1"/>
    <col min="15874" max="15874" width="2.109375" customWidth="1"/>
    <col min="15875" max="15875" width="0.5546875" customWidth="1"/>
    <col min="15876" max="15876" width="4" customWidth="1"/>
    <col min="15877" max="15877" width="5.109375" customWidth="1"/>
    <col min="15878" max="15878" width="0.5546875" customWidth="1"/>
    <col min="15879" max="15879" width="4.5546875" customWidth="1"/>
    <col min="15880" max="15880" width="3.88671875" customWidth="1"/>
    <col min="15881" max="15881" width="0.109375" customWidth="1"/>
    <col min="15882" max="15882" width="3.6640625" customWidth="1"/>
    <col min="15883" max="15883" width="0.5546875" customWidth="1"/>
    <col min="15884" max="15884" width="6.109375" customWidth="1"/>
    <col min="15885" max="15885" width="18.88671875" customWidth="1"/>
    <col min="15886" max="15886" width="1" customWidth="1"/>
    <col min="15887" max="15887" width="2.109375" customWidth="1"/>
    <col min="15888" max="15888" width="4" customWidth="1"/>
    <col min="15889" max="15889" width="0.5546875" customWidth="1"/>
    <col min="15890" max="15890" width="0.6640625" customWidth="1"/>
    <col min="15891" max="15891" width="4.6640625" customWidth="1"/>
    <col min="15892" max="15893" width="0.5546875" customWidth="1"/>
    <col min="15894" max="15894" width="4.109375" customWidth="1"/>
    <col min="15895" max="15895" width="17" customWidth="1"/>
    <col min="15896" max="15896" width="1.109375" customWidth="1"/>
    <col min="16129" max="16129" width="7.6640625" customWidth="1"/>
    <col min="16130" max="16130" width="2.109375" customWidth="1"/>
    <col min="16131" max="16131" width="0.5546875" customWidth="1"/>
    <col min="16132" max="16132" width="4" customWidth="1"/>
    <col min="16133" max="16133" width="5.109375" customWidth="1"/>
    <col min="16134" max="16134" width="0.5546875" customWidth="1"/>
    <col min="16135" max="16135" width="4.5546875" customWidth="1"/>
    <col min="16136" max="16136" width="3.88671875" customWidth="1"/>
    <col min="16137" max="16137" width="0.109375" customWidth="1"/>
    <col min="16138" max="16138" width="3.6640625" customWidth="1"/>
    <col min="16139" max="16139" width="0.5546875" customWidth="1"/>
    <col min="16140" max="16140" width="6.109375" customWidth="1"/>
    <col min="16141" max="16141" width="18.88671875" customWidth="1"/>
    <col min="16142" max="16142" width="1" customWidth="1"/>
    <col min="16143" max="16143" width="2.109375" customWidth="1"/>
    <col min="16144" max="16144" width="4" customWidth="1"/>
    <col min="16145" max="16145" width="0.5546875" customWidth="1"/>
    <col min="16146" max="16146" width="0.6640625" customWidth="1"/>
    <col min="16147" max="16147" width="4.6640625" customWidth="1"/>
    <col min="16148" max="16149" width="0.5546875" customWidth="1"/>
    <col min="16150" max="16150" width="4.109375" customWidth="1"/>
    <col min="16151" max="16151" width="17" customWidth="1"/>
    <col min="16152" max="16152" width="1.109375" customWidth="1"/>
  </cols>
  <sheetData>
    <row r="1" spans="1:24" ht="16.8" x14ac:dyDescent="0.3">
      <c r="A1" s="223" t="s">
        <v>493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1:24" ht="16.8" x14ac:dyDescent="0.3">
      <c r="A2" s="145" t="s">
        <v>494</v>
      </c>
      <c r="B2" s="16"/>
      <c r="M2" s="20"/>
    </row>
    <row r="3" spans="1:24" ht="16.8" x14ac:dyDescent="0.3">
      <c r="A3" s="145" t="s">
        <v>495</v>
      </c>
      <c r="B3" s="16"/>
      <c r="M3" s="20"/>
    </row>
    <row r="4" spans="1:24" ht="16.8" x14ac:dyDescent="0.3">
      <c r="A4" s="145" t="s">
        <v>496</v>
      </c>
      <c r="B4" s="18"/>
      <c r="M4" s="20"/>
    </row>
    <row r="5" spans="1:24" ht="16.8" x14ac:dyDescent="0.3">
      <c r="A5" s="145" t="s">
        <v>497</v>
      </c>
      <c r="B5" s="15"/>
      <c r="M5" s="20"/>
    </row>
    <row r="6" spans="1:24" ht="16.8" x14ac:dyDescent="0.3">
      <c r="A6" s="145" t="s">
        <v>498</v>
      </c>
      <c r="B6" s="15"/>
      <c r="M6" s="20"/>
    </row>
    <row r="7" spans="1:24" ht="16.8" x14ac:dyDescent="0.3">
      <c r="A7" s="145" t="s">
        <v>499</v>
      </c>
      <c r="B7" s="15"/>
      <c r="M7" s="20"/>
    </row>
    <row r="8" spans="1:24" ht="16.8" x14ac:dyDescent="0.3">
      <c r="A8" s="145" t="s">
        <v>500</v>
      </c>
      <c r="B8" s="15"/>
      <c r="M8" s="20"/>
    </row>
    <row r="9" spans="1:24" ht="16.8" x14ac:dyDescent="0.3">
      <c r="A9" s="146" t="s">
        <v>81</v>
      </c>
      <c r="B9" s="147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W9" s="195" t="s">
        <v>532</v>
      </c>
    </row>
    <row r="12" spans="1:24" x14ac:dyDescent="0.3">
      <c r="A12" s="213" t="s">
        <v>503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 t="s">
        <v>504</v>
      </c>
      <c r="P12" s="214"/>
      <c r="Q12" s="214"/>
      <c r="R12" s="214"/>
      <c r="S12" s="214"/>
      <c r="T12" s="214"/>
      <c r="U12" s="214"/>
      <c r="V12" s="214"/>
      <c r="W12" s="214"/>
      <c r="X12" s="214"/>
    </row>
    <row r="13" spans="1:24" x14ac:dyDescent="0.3">
      <c r="A13" s="213" t="s">
        <v>516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4"/>
      <c r="Q13" s="214"/>
      <c r="R13" s="214"/>
      <c r="S13" s="214"/>
      <c r="T13" s="214"/>
      <c r="U13" s="214"/>
      <c r="V13" s="214"/>
      <c r="W13" s="214"/>
      <c r="X13" s="214"/>
    </row>
    <row r="14" spans="1:24" x14ac:dyDescent="0.3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5" t="s">
        <v>505</v>
      </c>
      <c r="P14" s="215"/>
      <c r="Q14" s="215"/>
      <c r="R14" s="215"/>
      <c r="S14" s="215"/>
      <c r="T14" s="215"/>
      <c r="U14" s="215"/>
      <c r="V14" s="215"/>
      <c r="W14" s="215"/>
      <c r="X14" s="215"/>
    </row>
    <row r="15" spans="1:24" x14ac:dyDescent="0.3">
      <c r="O15" s="215"/>
      <c r="P15" s="215"/>
      <c r="Q15" s="215"/>
      <c r="R15" s="215"/>
      <c r="S15" s="215"/>
      <c r="T15" s="215"/>
      <c r="U15" s="215"/>
      <c r="V15" s="215"/>
      <c r="W15" s="215"/>
      <c r="X15" s="215"/>
    </row>
    <row r="16" spans="1:24" ht="20.399999999999999" x14ac:dyDescent="0.3">
      <c r="J16" s="216" t="s">
        <v>79</v>
      </c>
      <c r="K16" s="216"/>
      <c r="L16" s="216"/>
      <c r="M16" s="216"/>
      <c r="N16" s="216"/>
      <c r="O16" s="216"/>
      <c r="P16" s="217"/>
      <c r="Q16" s="217"/>
      <c r="R16" s="217"/>
      <c r="S16" s="217"/>
      <c r="T16" s="218"/>
      <c r="U16" s="218"/>
      <c r="V16" s="218"/>
      <c r="W16" s="218"/>
      <c r="X16" s="218"/>
    </row>
    <row r="17" spans="1:24" ht="14.55" customHeight="1" x14ac:dyDescent="0.3">
      <c r="I17" s="212" t="s">
        <v>522</v>
      </c>
      <c r="J17" s="212"/>
      <c r="K17" s="212"/>
      <c r="L17" s="212"/>
      <c r="M17" s="212"/>
      <c r="N17" s="212"/>
      <c r="O17" s="212"/>
      <c r="P17" s="148" t="s">
        <v>506</v>
      </c>
      <c r="Q17" s="210" t="s">
        <v>549</v>
      </c>
      <c r="R17" s="211"/>
      <c r="S17" s="211"/>
      <c r="T17" s="211"/>
      <c r="U17" s="211"/>
      <c r="V17" s="211"/>
      <c r="W17" s="211"/>
      <c r="X17" s="211"/>
    </row>
    <row r="18" spans="1:24" ht="15.6" x14ac:dyDescent="0.3">
      <c r="I18" s="212"/>
      <c r="J18" s="212"/>
      <c r="K18" s="212"/>
      <c r="L18" s="212"/>
      <c r="M18" s="212"/>
      <c r="N18" s="212"/>
      <c r="O18" s="212"/>
      <c r="P18" s="211" t="s">
        <v>507</v>
      </c>
      <c r="Q18" s="211"/>
      <c r="R18" s="211">
        <v>1111</v>
      </c>
      <c r="S18" s="211"/>
      <c r="T18" s="211"/>
      <c r="U18" s="211"/>
      <c r="V18" s="211"/>
      <c r="W18" s="211"/>
      <c r="X18" s="211"/>
    </row>
    <row r="19" spans="1:24" ht="15.6" x14ac:dyDescent="0.3">
      <c r="P19" s="211" t="s">
        <v>508</v>
      </c>
      <c r="Q19" s="211"/>
      <c r="R19" s="211">
        <v>14102</v>
      </c>
      <c r="S19" s="211"/>
      <c r="T19" s="211"/>
      <c r="U19" s="211"/>
      <c r="V19" s="211"/>
      <c r="W19" s="211"/>
      <c r="X19" s="211"/>
    </row>
    <row r="20" spans="1:24" ht="18" customHeight="1" x14ac:dyDescent="0.3">
      <c r="A20" s="217" t="s">
        <v>515</v>
      </c>
      <c r="B20" s="217"/>
      <c r="C20" s="217"/>
      <c r="D20" s="217"/>
      <c r="E20" s="217"/>
      <c r="F20" s="217"/>
      <c r="G20" s="217"/>
      <c r="H20" s="211" t="s">
        <v>517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</row>
    <row r="21" spans="1:24" ht="18" customHeight="1" x14ac:dyDescent="0.3">
      <c r="A21" s="142" t="s">
        <v>1</v>
      </c>
      <c r="B21" s="211" t="s">
        <v>519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</row>
    <row r="22" spans="1:24" ht="18" customHeight="1" x14ac:dyDescent="0.3">
      <c r="A22" s="217" t="s">
        <v>501</v>
      </c>
      <c r="B22" s="217"/>
      <c r="C22" s="211" t="s">
        <v>476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</row>
    <row r="23" spans="1:24" ht="18" customHeight="1" x14ac:dyDescent="0.3">
      <c r="A23" s="142" t="s">
        <v>509</v>
      </c>
      <c r="B23" s="227">
        <v>500000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</row>
    <row r="24" spans="1:24" ht="18" customHeight="1" x14ac:dyDescent="0.3">
      <c r="A24" s="217" t="s">
        <v>502</v>
      </c>
      <c r="B24" s="217"/>
      <c r="C24" s="217"/>
      <c r="D24" s="217"/>
      <c r="E24" s="219" t="s">
        <v>520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spans="1:24" ht="18" customHeight="1" x14ac:dyDescent="0.3">
      <c r="A25" s="217" t="s">
        <v>510</v>
      </c>
      <c r="B25" s="217"/>
      <c r="C25" s="217"/>
      <c r="D25" s="217" t="s">
        <v>521</v>
      </c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</row>
    <row r="26" spans="1:24" ht="18" customHeight="1" x14ac:dyDescent="0.3">
      <c r="S26" s="221" t="s">
        <v>490</v>
      </c>
      <c r="T26" s="221"/>
      <c r="U26" s="221"/>
      <c r="V26" s="221"/>
      <c r="W26" s="221"/>
    </row>
    <row r="27" spans="1:24" ht="15" customHeight="1" x14ac:dyDescent="0.3">
      <c r="A27" s="214" t="s">
        <v>511</v>
      </c>
      <c r="B27" s="214"/>
      <c r="C27" s="214"/>
      <c r="D27" s="214"/>
      <c r="E27" s="214"/>
      <c r="F27" s="214"/>
      <c r="G27" s="214" t="s">
        <v>464</v>
      </c>
      <c r="H27" s="214"/>
      <c r="I27" s="214"/>
      <c r="J27" s="214"/>
      <c r="K27" s="214"/>
      <c r="L27" s="214"/>
      <c r="M27" s="214" t="s">
        <v>512</v>
      </c>
      <c r="N27" s="222" t="s">
        <v>513</v>
      </c>
      <c r="O27" s="222"/>
      <c r="P27" s="222"/>
      <c r="Q27" s="222"/>
      <c r="R27" s="222"/>
      <c r="S27" s="222"/>
      <c r="T27" s="222"/>
      <c r="U27" s="222"/>
      <c r="V27" s="222"/>
      <c r="W27" s="222" t="s">
        <v>525</v>
      </c>
      <c r="X27" s="222"/>
    </row>
    <row r="28" spans="1:24" x14ac:dyDescent="0.3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</row>
    <row r="29" spans="1:24" x14ac:dyDescent="0.3">
      <c r="A29" s="220" t="s">
        <v>467</v>
      </c>
      <c r="B29" s="220"/>
      <c r="C29" s="220"/>
      <c r="D29" s="220"/>
      <c r="E29" s="220"/>
      <c r="F29" s="220"/>
      <c r="G29" s="220" t="s">
        <v>466</v>
      </c>
      <c r="H29" s="220"/>
      <c r="I29" s="220"/>
      <c r="J29" s="220"/>
      <c r="K29" s="220"/>
      <c r="L29" s="220"/>
      <c r="M29" s="143" t="s">
        <v>466</v>
      </c>
      <c r="N29" s="220" t="s">
        <v>466</v>
      </c>
      <c r="O29" s="220"/>
      <c r="P29" s="220"/>
      <c r="Q29" s="220"/>
      <c r="R29" s="220"/>
      <c r="S29" s="220"/>
      <c r="T29" s="220"/>
      <c r="U29" s="220"/>
      <c r="V29" s="220"/>
      <c r="W29" s="220" t="s">
        <v>466</v>
      </c>
      <c r="X29" s="220"/>
    </row>
    <row r="32" spans="1:24" ht="15.6" x14ac:dyDescent="0.3">
      <c r="M32" s="144"/>
    </row>
    <row r="33" spans="1:24" s="149" customFormat="1" ht="13.8" x14ac:dyDescent="0.25">
      <c r="A33" s="226" t="s">
        <v>523</v>
      </c>
      <c r="B33" s="226"/>
      <c r="C33" s="226"/>
      <c r="D33" s="226"/>
      <c r="E33" s="226"/>
      <c r="G33" s="226" t="s">
        <v>492</v>
      </c>
      <c r="H33" s="226"/>
      <c r="I33" s="226"/>
      <c r="J33" s="226"/>
      <c r="K33" s="226"/>
      <c r="L33" s="226"/>
      <c r="M33" s="149" t="s">
        <v>524</v>
      </c>
      <c r="O33" s="226" t="s">
        <v>491</v>
      </c>
      <c r="P33" s="226"/>
      <c r="Q33" s="226"/>
      <c r="R33" s="226"/>
      <c r="S33" s="226"/>
      <c r="T33" s="226"/>
      <c r="U33" s="226"/>
      <c r="V33" s="226"/>
      <c r="W33" s="149" t="s">
        <v>517</v>
      </c>
    </row>
    <row r="34" spans="1:24" ht="15.6" x14ac:dyDescent="0.3">
      <c r="A34" s="217" t="s">
        <v>514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1" t="s">
        <v>520</v>
      </c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</row>
  </sheetData>
  <mergeCells count="39">
    <mergeCell ref="A1:M1"/>
    <mergeCell ref="M27:M28"/>
    <mergeCell ref="G27:L28"/>
    <mergeCell ref="A27:F28"/>
    <mergeCell ref="A33:E33"/>
    <mergeCell ref="G33:L33"/>
    <mergeCell ref="A29:F29"/>
    <mergeCell ref="G29:L29"/>
    <mergeCell ref="B21:X21"/>
    <mergeCell ref="A22:B22"/>
    <mergeCell ref="C22:X22"/>
    <mergeCell ref="B23:X23"/>
    <mergeCell ref="A24:D24"/>
    <mergeCell ref="W29:X29"/>
    <mergeCell ref="A34:J34"/>
    <mergeCell ref="K34:X34"/>
    <mergeCell ref="A25:C25"/>
    <mergeCell ref="D25:X25"/>
    <mergeCell ref="S26:W26"/>
    <mergeCell ref="N27:V28"/>
    <mergeCell ref="W27:X28"/>
    <mergeCell ref="O33:V33"/>
    <mergeCell ref="N29:V29"/>
    <mergeCell ref="E24:X24"/>
    <mergeCell ref="P18:Q18"/>
    <mergeCell ref="R18:X18"/>
    <mergeCell ref="P19:Q19"/>
    <mergeCell ref="R19:X19"/>
    <mergeCell ref="A20:G20"/>
    <mergeCell ref="H20:X20"/>
    <mergeCell ref="Q17:X17"/>
    <mergeCell ref="I17:O18"/>
    <mergeCell ref="A12:N12"/>
    <mergeCell ref="O12:X13"/>
    <mergeCell ref="A13:N14"/>
    <mergeCell ref="O14:X15"/>
    <mergeCell ref="J16:O16"/>
    <mergeCell ref="P16:S16"/>
    <mergeCell ref="T16:X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S132"/>
  <sheetViews>
    <sheetView topLeftCell="G111" zoomScale="71" workbookViewId="0">
      <selection activeCell="P134" sqref="P134"/>
    </sheetView>
  </sheetViews>
  <sheetFormatPr defaultColWidth="9.109375" defaultRowHeight="13.2" x14ac:dyDescent="0.3"/>
  <cols>
    <col min="1" max="1" width="4.77734375" style="41" customWidth="1"/>
    <col min="2" max="2" width="8" style="41" customWidth="1"/>
    <col min="3" max="3" width="10.109375" style="5" bestFit="1" customWidth="1"/>
    <col min="4" max="4" width="12" style="5" customWidth="1"/>
    <col min="5" max="6" width="12" style="42" customWidth="1"/>
    <col min="7" max="7" width="18.21875" style="43" customWidth="1"/>
    <col min="8" max="8" width="11.6640625" style="42" customWidth="1"/>
    <col min="9" max="9" width="22.88671875" style="41" customWidth="1"/>
    <col min="10" max="10" width="33.77734375" style="41" customWidth="1"/>
    <col min="11" max="11" width="41.109375" style="41" customWidth="1"/>
    <col min="12" max="12" width="11.6640625" style="44" bestFit="1" customWidth="1"/>
    <col min="13" max="13" width="13.6640625" style="44" customWidth="1"/>
    <col min="14" max="14" width="10.33203125" style="45" customWidth="1"/>
    <col min="15" max="15" width="14" style="45" customWidth="1"/>
    <col min="16" max="16" width="44.6640625" style="46" customWidth="1"/>
    <col min="17" max="17" width="48.33203125" style="41" bestFit="1" customWidth="1"/>
    <col min="18" max="257" width="9.109375" style="41"/>
    <col min="258" max="258" width="8" style="41" customWidth="1"/>
    <col min="259" max="259" width="10.109375" style="41" bestFit="1" customWidth="1"/>
    <col min="260" max="262" width="12" style="41" customWidth="1"/>
    <col min="263" max="263" width="18.21875" style="41" customWidth="1"/>
    <col min="264" max="264" width="11.6640625" style="41" customWidth="1"/>
    <col min="265" max="265" width="22.88671875" style="41" customWidth="1"/>
    <col min="266" max="266" width="33.77734375" style="41" customWidth="1"/>
    <col min="267" max="267" width="41.109375" style="41" customWidth="1"/>
    <col min="268" max="268" width="11.6640625" style="41" bestFit="1" customWidth="1"/>
    <col min="269" max="269" width="13.6640625" style="41" customWidth="1"/>
    <col min="270" max="270" width="10.33203125" style="41" customWidth="1"/>
    <col min="271" max="271" width="14" style="41" customWidth="1"/>
    <col min="272" max="272" width="44.6640625" style="41" customWidth="1"/>
    <col min="273" max="273" width="48.33203125" style="41" bestFit="1" customWidth="1"/>
    <col min="274" max="513" width="9.109375" style="41"/>
    <col min="514" max="514" width="8" style="41" customWidth="1"/>
    <col min="515" max="515" width="10.109375" style="41" bestFit="1" customWidth="1"/>
    <col min="516" max="518" width="12" style="41" customWidth="1"/>
    <col min="519" max="519" width="18.21875" style="41" customWidth="1"/>
    <col min="520" max="520" width="11.6640625" style="41" customWidth="1"/>
    <col min="521" max="521" width="22.88671875" style="41" customWidth="1"/>
    <col min="522" max="522" width="33.77734375" style="41" customWidth="1"/>
    <col min="523" max="523" width="41.109375" style="41" customWidth="1"/>
    <col min="524" max="524" width="11.6640625" style="41" bestFit="1" customWidth="1"/>
    <col min="525" max="525" width="13.6640625" style="41" customWidth="1"/>
    <col min="526" max="526" width="10.33203125" style="41" customWidth="1"/>
    <col min="527" max="527" width="14" style="41" customWidth="1"/>
    <col min="528" max="528" width="44.6640625" style="41" customWidth="1"/>
    <col min="529" max="529" width="48.33203125" style="41" bestFit="1" customWidth="1"/>
    <col min="530" max="769" width="9.109375" style="41"/>
    <col min="770" max="770" width="8" style="41" customWidth="1"/>
    <col min="771" max="771" width="10.109375" style="41" bestFit="1" customWidth="1"/>
    <col min="772" max="774" width="12" style="41" customWidth="1"/>
    <col min="775" max="775" width="18.21875" style="41" customWidth="1"/>
    <col min="776" max="776" width="11.6640625" style="41" customWidth="1"/>
    <col min="777" max="777" width="22.88671875" style="41" customWidth="1"/>
    <col min="778" max="778" width="33.77734375" style="41" customWidth="1"/>
    <col min="779" max="779" width="41.109375" style="41" customWidth="1"/>
    <col min="780" max="780" width="11.6640625" style="41" bestFit="1" customWidth="1"/>
    <col min="781" max="781" width="13.6640625" style="41" customWidth="1"/>
    <col min="782" max="782" width="10.33203125" style="41" customWidth="1"/>
    <col min="783" max="783" width="14" style="41" customWidth="1"/>
    <col min="784" max="784" width="44.6640625" style="41" customWidth="1"/>
    <col min="785" max="785" width="48.33203125" style="41" bestFit="1" customWidth="1"/>
    <col min="786" max="1025" width="9.109375" style="41"/>
    <col min="1026" max="1026" width="8" style="41" customWidth="1"/>
    <col min="1027" max="1027" width="10.109375" style="41" bestFit="1" customWidth="1"/>
    <col min="1028" max="1030" width="12" style="41" customWidth="1"/>
    <col min="1031" max="1031" width="18.21875" style="41" customWidth="1"/>
    <col min="1032" max="1032" width="11.6640625" style="41" customWidth="1"/>
    <col min="1033" max="1033" width="22.88671875" style="41" customWidth="1"/>
    <col min="1034" max="1034" width="33.77734375" style="41" customWidth="1"/>
    <col min="1035" max="1035" width="41.109375" style="41" customWidth="1"/>
    <col min="1036" max="1036" width="11.6640625" style="41" bestFit="1" customWidth="1"/>
    <col min="1037" max="1037" width="13.6640625" style="41" customWidth="1"/>
    <col min="1038" max="1038" width="10.33203125" style="41" customWidth="1"/>
    <col min="1039" max="1039" width="14" style="41" customWidth="1"/>
    <col min="1040" max="1040" width="44.6640625" style="41" customWidth="1"/>
    <col min="1041" max="1041" width="48.33203125" style="41" bestFit="1" customWidth="1"/>
    <col min="1042" max="1281" width="9.109375" style="41"/>
    <col min="1282" max="1282" width="8" style="41" customWidth="1"/>
    <col min="1283" max="1283" width="10.109375" style="41" bestFit="1" customWidth="1"/>
    <col min="1284" max="1286" width="12" style="41" customWidth="1"/>
    <col min="1287" max="1287" width="18.21875" style="41" customWidth="1"/>
    <col min="1288" max="1288" width="11.6640625" style="41" customWidth="1"/>
    <col min="1289" max="1289" width="22.88671875" style="41" customWidth="1"/>
    <col min="1290" max="1290" width="33.77734375" style="41" customWidth="1"/>
    <col min="1291" max="1291" width="41.109375" style="41" customWidth="1"/>
    <col min="1292" max="1292" width="11.6640625" style="41" bestFit="1" customWidth="1"/>
    <col min="1293" max="1293" width="13.6640625" style="41" customWidth="1"/>
    <col min="1294" max="1294" width="10.33203125" style="41" customWidth="1"/>
    <col min="1295" max="1295" width="14" style="41" customWidth="1"/>
    <col min="1296" max="1296" width="44.6640625" style="41" customWidth="1"/>
    <col min="1297" max="1297" width="48.33203125" style="41" bestFit="1" customWidth="1"/>
    <col min="1298" max="1537" width="9.109375" style="41"/>
    <col min="1538" max="1538" width="8" style="41" customWidth="1"/>
    <col min="1539" max="1539" width="10.109375" style="41" bestFit="1" customWidth="1"/>
    <col min="1540" max="1542" width="12" style="41" customWidth="1"/>
    <col min="1543" max="1543" width="18.21875" style="41" customWidth="1"/>
    <col min="1544" max="1544" width="11.6640625" style="41" customWidth="1"/>
    <col min="1545" max="1545" width="22.88671875" style="41" customWidth="1"/>
    <col min="1546" max="1546" width="33.77734375" style="41" customWidth="1"/>
    <col min="1547" max="1547" width="41.109375" style="41" customWidth="1"/>
    <col min="1548" max="1548" width="11.6640625" style="41" bestFit="1" customWidth="1"/>
    <col min="1549" max="1549" width="13.6640625" style="41" customWidth="1"/>
    <col min="1550" max="1550" width="10.33203125" style="41" customWidth="1"/>
    <col min="1551" max="1551" width="14" style="41" customWidth="1"/>
    <col min="1552" max="1552" width="44.6640625" style="41" customWidth="1"/>
    <col min="1553" max="1553" width="48.33203125" style="41" bestFit="1" customWidth="1"/>
    <col min="1554" max="1793" width="9.109375" style="41"/>
    <col min="1794" max="1794" width="8" style="41" customWidth="1"/>
    <col min="1795" max="1795" width="10.109375" style="41" bestFit="1" customWidth="1"/>
    <col min="1796" max="1798" width="12" style="41" customWidth="1"/>
    <col min="1799" max="1799" width="18.21875" style="41" customWidth="1"/>
    <col min="1800" max="1800" width="11.6640625" style="41" customWidth="1"/>
    <col min="1801" max="1801" width="22.88671875" style="41" customWidth="1"/>
    <col min="1802" max="1802" width="33.77734375" style="41" customWidth="1"/>
    <col min="1803" max="1803" width="41.109375" style="41" customWidth="1"/>
    <col min="1804" max="1804" width="11.6640625" style="41" bestFit="1" customWidth="1"/>
    <col min="1805" max="1805" width="13.6640625" style="41" customWidth="1"/>
    <col min="1806" max="1806" width="10.33203125" style="41" customWidth="1"/>
    <col min="1807" max="1807" width="14" style="41" customWidth="1"/>
    <col min="1808" max="1808" width="44.6640625" style="41" customWidth="1"/>
    <col min="1809" max="1809" width="48.33203125" style="41" bestFit="1" customWidth="1"/>
    <col min="1810" max="2049" width="9.109375" style="41"/>
    <col min="2050" max="2050" width="8" style="41" customWidth="1"/>
    <col min="2051" max="2051" width="10.109375" style="41" bestFit="1" customWidth="1"/>
    <col min="2052" max="2054" width="12" style="41" customWidth="1"/>
    <col min="2055" max="2055" width="18.21875" style="41" customWidth="1"/>
    <col min="2056" max="2056" width="11.6640625" style="41" customWidth="1"/>
    <col min="2057" max="2057" width="22.88671875" style="41" customWidth="1"/>
    <col min="2058" max="2058" width="33.77734375" style="41" customWidth="1"/>
    <col min="2059" max="2059" width="41.109375" style="41" customWidth="1"/>
    <col min="2060" max="2060" width="11.6640625" style="41" bestFit="1" customWidth="1"/>
    <col min="2061" max="2061" width="13.6640625" style="41" customWidth="1"/>
    <col min="2062" max="2062" width="10.33203125" style="41" customWidth="1"/>
    <col min="2063" max="2063" width="14" style="41" customWidth="1"/>
    <col min="2064" max="2064" width="44.6640625" style="41" customWidth="1"/>
    <col min="2065" max="2065" width="48.33203125" style="41" bestFit="1" customWidth="1"/>
    <col min="2066" max="2305" width="9.109375" style="41"/>
    <col min="2306" max="2306" width="8" style="41" customWidth="1"/>
    <col min="2307" max="2307" width="10.109375" style="41" bestFit="1" customWidth="1"/>
    <col min="2308" max="2310" width="12" style="41" customWidth="1"/>
    <col min="2311" max="2311" width="18.21875" style="41" customWidth="1"/>
    <col min="2312" max="2312" width="11.6640625" style="41" customWidth="1"/>
    <col min="2313" max="2313" width="22.88671875" style="41" customWidth="1"/>
    <col min="2314" max="2314" width="33.77734375" style="41" customWidth="1"/>
    <col min="2315" max="2315" width="41.109375" style="41" customWidth="1"/>
    <col min="2316" max="2316" width="11.6640625" style="41" bestFit="1" customWidth="1"/>
    <col min="2317" max="2317" width="13.6640625" style="41" customWidth="1"/>
    <col min="2318" max="2318" width="10.33203125" style="41" customWidth="1"/>
    <col min="2319" max="2319" width="14" style="41" customWidth="1"/>
    <col min="2320" max="2320" width="44.6640625" style="41" customWidth="1"/>
    <col min="2321" max="2321" width="48.33203125" style="41" bestFit="1" customWidth="1"/>
    <col min="2322" max="2561" width="9.109375" style="41"/>
    <col min="2562" max="2562" width="8" style="41" customWidth="1"/>
    <col min="2563" max="2563" width="10.109375" style="41" bestFit="1" customWidth="1"/>
    <col min="2564" max="2566" width="12" style="41" customWidth="1"/>
    <col min="2567" max="2567" width="18.21875" style="41" customWidth="1"/>
    <col min="2568" max="2568" width="11.6640625" style="41" customWidth="1"/>
    <col min="2569" max="2569" width="22.88671875" style="41" customWidth="1"/>
    <col min="2570" max="2570" width="33.77734375" style="41" customWidth="1"/>
    <col min="2571" max="2571" width="41.109375" style="41" customWidth="1"/>
    <col min="2572" max="2572" width="11.6640625" style="41" bestFit="1" customWidth="1"/>
    <col min="2573" max="2573" width="13.6640625" style="41" customWidth="1"/>
    <col min="2574" max="2574" width="10.33203125" style="41" customWidth="1"/>
    <col min="2575" max="2575" width="14" style="41" customWidth="1"/>
    <col min="2576" max="2576" width="44.6640625" style="41" customWidth="1"/>
    <col min="2577" max="2577" width="48.33203125" style="41" bestFit="1" customWidth="1"/>
    <col min="2578" max="2817" width="9.109375" style="41"/>
    <col min="2818" max="2818" width="8" style="41" customWidth="1"/>
    <col min="2819" max="2819" width="10.109375" style="41" bestFit="1" customWidth="1"/>
    <col min="2820" max="2822" width="12" style="41" customWidth="1"/>
    <col min="2823" max="2823" width="18.21875" style="41" customWidth="1"/>
    <col min="2824" max="2824" width="11.6640625" style="41" customWidth="1"/>
    <col min="2825" max="2825" width="22.88671875" style="41" customWidth="1"/>
    <col min="2826" max="2826" width="33.77734375" style="41" customWidth="1"/>
    <col min="2827" max="2827" width="41.109375" style="41" customWidth="1"/>
    <col min="2828" max="2828" width="11.6640625" style="41" bestFit="1" customWidth="1"/>
    <col min="2829" max="2829" width="13.6640625" style="41" customWidth="1"/>
    <col min="2830" max="2830" width="10.33203125" style="41" customWidth="1"/>
    <col min="2831" max="2831" width="14" style="41" customWidth="1"/>
    <col min="2832" max="2832" width="44.6640625" style="41" customWidth="1"/>
    <col min="2833" max="2833" width="48.33203125" style="41" bestFit="1" customWidth="1"/>
    <col min="2834" max="3073" width="9.109375" style="41"/>
    <col min="3074" max="3074" width="8" style="41" customWidth="1"/>
    <col min="3075" max="3075" width="10.109375" style="41" bestFit="1" customWidth="1"/>
    <col min="3076" max="3078" width="12" style="41" customWidth="1"/>
    <col min="3079" max="3079" width="18.21875" style="41" customWidth="1"/>
    <col min="3080" max="3080" width="11.6640625" style="41" customWidth="1"/>
    <col min="3081" max="3081" width="22.88671875" style="41" customWidth="1"/>
    <col min="3082" max="3082" width="33.77734375" style="41" customWidth="1"/>
    <col min="3083" max="3083" width="41.109375" style="41" customWidth="1"/>
    <col min="3084" max="3084" width="11.6640625" style="41" bestFit="1" customWidth="1"/>
    <col min="3085" max="3085" width="13.6640625" style="41" customWidth="1"/>
    <col min="3086" max="3086" width="10.33203125" style="41" customWidth="1"/>
    <col min="3087" max="3087" width="14" style="41" customWidth="1"/>
    <col min="3088" max="3088" width="44.6640625" style="41" customWidth="1"/>
    <col min="3089" max="3089" width="48.33203125" style="41" bestFit="1" customWidth="1"/>
    <col min="3090" max="3329" width="9.109375" style="41"/>
    <col min="3330" max="3330" width="8" style="41" customWidth="1"/>
    <col min="3331" max="3331" width="10.109375" style="41" bestFit="1" customWidth="1"/>
    <col min="3332" max="3334" width="12" style="41" customWidth="1"/>
    <col min="3335" max="3335" width="18.21875" style="41" customWidth="1"/>
    <col min="3336" max="3336" width="11.6640625" style="41" customWidth="1"/>
    <col min="3337" max="3337" width="22.88671875" style="41" customWidth="1"/>
    <col min="3338" max="3338" width="33.77734375" style="41" customWidth="1"/>
    <col min="3339" max="3339" width="41.109375" style="41" customWidth="1"/>
    <col min="3340" max="3340" width="11.6640625" style="41" bestFit="1" customWidth="1"/>
    <col min="3341" max="3341" width="13.6640625" style="41" customWidth="1"/>
    <col min="3342" max="3342" width="10.33203125" style="41" customWidth="1"/>
    <col min="3343" max="3343" width="14" style="41" customWidth="1"/>
    <col min="3344" max="3344" width="44.6640625" style="41" customWidth="1"/>
    <col min="3345" max="3345" width="48.33203125" style="41" bestFit="1" customWidth="1"/>
    <col min="3346" max="3585" width="9.109375" style="41"/>
    <col min="3586" max="3586" width="8" style="41" customWidth="1"/>
    <col min="3587" max="3587" width="10.109375" style="41" bestFit="1" customWidth="1"/>
    <col min="3588" max="3590" width="12" style="41" customWidth="1"/>
    <col min="3591" max="3591" width="18.21875" style="41" customWidth="1"/>
    <col min="3592" max="3592" width="11.6640625" style="41" customWidth="1"/>
    <col min="3593" max="3593" width="22.88671875" style="41" customWidth="1"/>
    <col min="3594" max="3594" width="33.77734375" style="41" customWidth="1"/>
    <col min="3595" max="3595" width="41.109375" style="41" customWidth="1"/>
    <col min="3596" max="3596" width="11.6640625" style="41" bestFit="1" customWidth="1"/>
    <col min="3597" max="3597" width="13.6640625" style="41" customWidth="1"/>
    <col min="3598" max="3598" width="10.33203125" style="41" customWidth="1"/>
    <col min="3599" max="3599" width="14" style="41" customWidth="1"/>
    <col min="3600" max="3600" width="44.6640625" style="41" customWidth="1"/>
    <col min="3601" max="3601" width="48.33203125" style="41" bestFit="1" customWidth="1"/>
    <col min="3602" max="3841" width="9.109375" style="41"/>
    <col min="3842" max="3842" width="8" style="41" customWidth="1"/>
    <col min="3843" max="3843" width="10.109375" style="41" bestFit="1" customWidth="1"/>
    <col min="3844" max="3846" width="12" style="41" customWidth="1"/>
    <col min="3847" max="3847" width="18.21875" style="41" customWidth="1"/>
    <col min="3848" max="3848" width="11.6640625" style="41" customWidth="1"/>
    <col min="3849" max="3849" width="22.88671875" style="41" customWidth="1"/>
    <col min="3850" max="3850" width="33.77734375" style="41" customWidth="1"/>
    <col min="3851" max="3851" width="41.109375" style="41" customWidth="1"/>
    <col min="3852" max="3852" width="11.6640625" style="41" bestFit="1" customWidth="1"/>
    <col min="3853" max="3853" width="13.6640625" style="41" customWidth="1"/>
    <col min="3854" max="3854" width="10.33203125" style="41" customWidth="1"/>
    <col min="3855" max="3855" width="14" style="41" customWidth="1"/>
    <col min="3856" max="3856" width="44.6640625" style="41" customWidth="1"/>
    <col min="3857" max="3857" width="48.33203125" style="41" bestFit="1" customWidth="1"/>
    <col min="3858" max="4097" width="9.109375" style="41"/>
    <col min="4098" max="4098" width="8" style="41" customWidth="1"/>
    <col min="4099" max="4099" width="10.109375" style="41" bestFit="1" customWidth="1"/>
    <col min="4100" max="4102" width="12" style="41" customWidth="1"/>
    <col min="4103" max="4103" width="18.21875" style="41" customWidth="1"/>
    <col min="4104" max="4104" width="11.6640625" style="41" customWidth="1"/>
    <col min="4105" max="4105" width="22.88671875" style="41" customWidth="1"/>
    <col min="4106" max="4106" width="33.77734375" style="41" customWidth="1"/>
    <col min="4107" max="4107" width="41.109375" style="41" customWidth="1"/>
    <col min="4108" max="4108" width="11.6640625" style="41" bestFit="1" customWidth="1"/>
    <col min="4109" max="4109" width="13.6640625" style="41" customWidth="1"/>
    <col min="4110" max="4110" width="10.33203125" style="41" customWidth="1"/>
    <col min="4111" max="4111" width="14" style="41" customWidth="1"/>
    <col min="4112" max="4112" width="44.6640625" style="41" customWidth="1"/>
    <col min="4113" max="4113" width="48.33203125" style="41" bestFit="1" customWidth="1"/>
    <col min="4114" max="4353" width="9.109375" style="41"/>
    <col min="4354" max="4354" width="8" style="41" customWidth="1"/>
    <col min="4355" max="4355" width="10.109375" style="41" bestFit="1" customWidth="1"/>
    <col min="4356" max="4358" width="12" style="41" customWidth="1"/>
    <col min="4359" max="4359" width="18.21875" style="41" customWidth="1"/>
    <col min="4360" max="4360" width="11.6640625" style="41" customWidth="1"/>
    <col min="4361" max="4361" width="22.88671875" style="41" customWidth="1"/>
    <col min="4362" max="4362" width="33.77734375" style="41" customWidth="1"/>
    <col min="4363" max="4363" width="41.109375" style="41" customWidth="1"/>
    <col min="4364" max="4364" width="11.6640625" style="41" bestFit="1" customWidth="1"/>
    <col min="4365" max="4365" width="13.6640625" style="41" customWidth="1"/>
    <col min="4366" max="4366" width="10.33203125" style="41" customWidth="1"/>
    <col min="4367" max="4367" width="14" style="41" customWidth="1"/>
    <col min="4368" max="4368" width="44.6640625" style="41" customWidth="1"/>
    <col min="4369" max="4369" width="48.33203125" style="41" bestFit="1" customWidth="1"/>
    <col min="4370" max="4609" width="9.109375" style="41"/>
    <col min="4610" max="4610" width="8" style="41" customWidth="1"/>
    <col min="4611" max="4611" width="10.109375" style="41" bestFit="1" customWidth="1"/>
    <col min="4612" max="4614" width="12" style="41" customWidth="1"/>
    <col min="4615" max="4615" width="18.21875" style="41" customWidth="1"/>
    <col min="4616" max="4616" width="11.6640625" style="41" customWidth="1"/>
    <col min="4617" max="4617" width="22.88671875" style="41" customWidth="1"/>
    <col min="4618" max="4618" width="33.77734375" style="41" customWidth="1"/>
    <col min="4619" max="4619" width="41.109375" style="41" customWidth="1"/>
    <col min="4620" max="4620" width="11.6640625" style="41" bestFit="1" customWidth="1"/>
    <col min="4621" max="4621" width="13.6640625" style="41" customWidth="1"/>
    <col min="4622" max="4622" width="10.33203125" style="41" customWidth="1"/>
    <col min="4623" max="4623" width="14" style="41" customWidth="1"/>
    <col min="4624" max="4624" width="44.6640625" style="41" customWidth="1"/>
    <col min="4625" max="4625" width="48.33203125" style="41" bestFit="1" customWidth="1"/>
    <col min="4626" max="4865" width="9.109375" style="41"/>
    <col min="4866" max="4866" width="8" style="41" customWidth="1"/>
    <col min="4867" max="4867" width="10.109375" style="41" bestFit="1" customWidth="1"/>
    <col min="4868" max="4870" width="12" style="41" customWidth="1"/>
    <col min="4871" max="4871" width="18.21875" style="41" customWidth="1"/>
    <col min="4872" max="4872" width="11.6640625" style="41" customWidth="1"/>
    <col min="4873" max="4873" width="22.88671875" style="41" customWidth="1"/>
    <col min="4874" max="4874" width="33.77734375" style="41" customWidth="1"/>
    <col min="4875" max="4875" width="41.109375" style="41" customWidth="1"/>
    <col min="4876" max="4876" width="11.6640625" style="41" bestFit="1" customWidth="1"/>
    <col min="4877" max="4877" width="13.6640625" style="41" customWidth="1"/>
    <col min="4878" max="4878" width="10.33203125" style="41" customWidth="1"/>
    <col min="4879" max="4879" width="14" style="41" customWidth="1"/>
    <col min="4880" max="4880" width="44.6640625" style="41" customWidth="1"/>
    <col min="4881" max="4881" width="48.33203125" style="41" bestFit="1" customWidth="1"/>
    <col min="4882" max="5121" width="9.109375" style="41"/>
    <col min="5122" max="5122" width="8" style="41" customWidth="1"/>
    <col min="5123" max="5123" width="10.109375" style="41" bestFit="1" customWidth="1"/>
    <col min="5124" max="5126" width="12" style="41" customWidth="1"/>
    <col min="5127" max="5127" width="18.21875" style="41" customWidth="1"/>
    <col min="5128" max="5128" width="11.6640625" style="41" customWidth="1"/>
    <col min="5129" max="5129" width="22.88671875" style="41" customWidth="1"/>
    <col min="5130" max="5130" width="33.77734375" style="41" customWidth="1"/>
    <col min="5131" max="5131" width="41.109375" style="41" customWidth="1"/>
    <col min="5132" max="5132" width="11.6640625" style="41" bestFit="1" customWidth="1"/>
    <col min="5133" max="5133" width="13.6640625" style="41" customWidth="1"/>
    <col min="5134" max="5134" width="10.33203125" style="41" customWidth="1"/>
    <col min="5135" max="5135" width="14" style="41" customWidth="1"/>
    <col min="5136" max="5136" width="44.6640625" style="41" customWidth="1"/>
    <col min="5137" max="5137" width="48.33203125" style="41" bestFit="1" customWidth="1"/>
    <col min="5138" max="5377" width="9.109375" style="41"/>
    <col min="5378" max="5378" width="8" style="41" customWidth="1"/>
    <col min="5379" max="5379" width="10.109375" style="41" bestFit="1" customWidth="1"/>
    <col min="5380" max="5382" width="12" style="41" customWidth="1"/>
    <col min="5383" max="5383" width="18.21875" style="41" customWidth="1"/>
    <col min="5384" max="5384" width="11.6640625" style="41" customWidth="1"/>
    <col min="5385" max="5385" width="22.88671875" style="41" customWidth="1"/>
    <col min="5386" max="5386" width="33.77734375" style="41" customWidth="1"/>
    <col min="5387" max="5387" width="41.109375" style="41" customWidth="1"/>
    <col min="5388" max="5388" width="11.6640625" style="41" bestFit="1" customWidth="1"/>
    <col min="5389" max="5389" width="13.6640625" style="41" customWidth="1"/>
    <col min="5390" max="5390" width="10.33203125" style="41" customWidth="1"/>
    <col min="5391" max="5391" width="14" style="41" customWidth="1"/>
    <col min="5392" max="5392" width="44.6640625" style="41" customWidth="1"/>
    <col min="5393" max="5393" width="48.33203125" style="41" bestFit="1" customWidth="1"/>
    <col min="5394" max="5633" width="9.109375" style="41"/>
    <col min="5634" max="5634" width="8" style="41" customWidth="1"/>
    <col min="5635" max="5635" width="10.109375" style="41" bestFit="1" customWidth="1"/>
    <col min="5636" max="5638" width="12" style="41" customWidth="1"/>
    <col min="5639" max="5639" width="18.21875" style="41" customWidth="1"/>
    <col min="5640" max="5640" width="11.6640625" style="41" customWidth="1"/>
    <col min="5641" max="5641" width="22.88671875" style="41" customWidth="1"/>
    <col min="5642" max="5642" width="33.77734375" style="41" customWidth="1"/>
    <col min="5643" max="5643" width="41.109375" style="41" customWidth="1"/>
    <col min="5644" max="5644" width="11.6640625" style="41" bestFit="1" customWidth="1"/>
    <col min="5645" max="5645" width="13.6640625" style="41" customWidth="1"/>
    <col min="5646" max="5646" width="10.33203125" style="41" customWidth="1"/>
    <col min="5647" max="5647" width="14" style="41" customWidth="1"/>
    <col min="5648" max="5648" width="44.6640625" style="41" customWidth="1"/>
    <col min="5649" max="5649" width="48.33203125" style="41" bestFit="1" customWidth="1"/>
    <col min="5650" max="5889" width="9.109375" style="41"/>
    <col min="5890" max="5890" width="8" style="41" customWidth="1"/>
    <col min="5891" max="5891" width="10.109375" style="41" bestFit="1" customWidth="1"/>
    <col min="5892" max="5894" width="12" style="41" customWidth="1"/>
    <col min="5895" max="5895" width="18.21875" style="41" customWidth="1"/>
    <col min="5896" max="5896" width="11.6640625" style="41" customWidth="1"/>
    <col min="5897" max="5897" width="22.88671875" style="41" customWidth="1"/>
    <col min="5898" max="5898" width="33.77734375" style="41" customWidth="1"/>
    <col min="5899" max="5899" width="41.109375" style="41" customWidth="1"/>
    <col min="5900" max="5900" width="11.6640625" style="41" bestFit="1" customWidth="1"/>
    <col min="5901" max="5901" width="13.6640625" style="41" customWidth="1"/>
    <col min="5902" max="5902" width="10.33203125" style="41" customWidth="1"/>
    <col min="5903" max="5903" width="14" style="41" customWidth="1"/>
    <col min="5904" max="5904" width="44.6640625" style="41" customWidth="1"/>
    <col min="5905" max="5905" width="48.33203125" style="41" bestFit="1" customWidth="1"/>
    <col min="5906" max="6145" width="9.109375" style="41"/>
    <col min="6146" max="6146" width="8" style="41" customWidth="1"/>
    <col min="6147" max="6147" width="10.109375" style="41" bestFit="1" customWidth="1"/>
    <col min="6148" max="6150" width="12" style="41" customWidth="1"/>
    <col min="6151" max="6151" width="18.21875" style="41" customWidth="1"/>
    <col min="6152" max="6152" width="11.6640625" style="41" customWidth="1"/>
    <col min="6153" max="6153" width="22.88671875" style="41" customWidth="1"/>
    <col min="6154" max="6154" width="33.77734375" style="41" customWidth="1"/>
    <col min="6155" max="6155" width="41.109375" style="41" customWidth="1"/>
    <col min="6156" max="6156" width="11.6640625" style="41" bestFit="1" customWidth="1"/>
    <col min="6157" max="6157" width="13.6640625" style="41" customWidth="1"/>
    <col min="6158" max="6158" width="10.33203125" style="41" customWidth="1"/>
    <col min="6159" max="6159" width="14" style="41" customWidth="1"/>
    <col min="6160" max="6160" width="44.6640625" style="41" customWidth="1"/>
    <col min="6161" max="6161" width="48.33203125" style="41" bestFit="1" customWidth="1"/>
    <col min="6162" max="6401" width="9.109375" style="41"/>
    <col min="6402" max="6402" width="8" style="41" customWidth="1"/>
    <col min="6403" max="6403" width="10.109375" style="41" bestFit="1" customWidth="1"/>
    <col min="6404" max="6406" width="12" style="41" customWidth="1"/>
    <col min="6407" max="6407" width="18.21875" style="41" customWidth="1"/>
    <col min="6408" max="6408" width="11.6640625" style="41" customWidth="1"/>
    <col min="6409" max="6409" width="22.88671875" style="41" customWidth="1"/>
    <col min="6410" max="6410" width="33.77734375" style="41" customWidth="1"/>
    <col min="6411" max="6411" width="41.109375" style="41" customWidth="1"/>
    <col min="6412" max="6412" width="11.6640625" style="41" bestFit="1" customWidth="1"/>
    <col min="6413" max="6413" width="13.6640625" style="41" customWidth="1"/>
    <col min="6414" max="6414" width="10.33203125" style="41" customWidth="1"/>
    <col min="6415" max="6415" width="14" style="41" customWidth="1"/>
    <col min="6416" max="6416" width="44.6640625" style="41" customWidth="1"/>
    <col min="6417" max="6417" width="48.33203125" style="41" bestFit="1" customWidth="1"/>
    <col min="6418" max="6657" width="9.109375" style="41"/>
    <col min="6658" max="6658" width="8" style="41" customWidth="1"/>
    <col min="6659" max="6659" width="10.109375" style="41" bestFit="1" customWidth="1"/>
    <col min="6660" max="6662" width="12" style="41" customWidth="1"/>
    <col min="6663" max="6663" width="18.21875" style="41" customWidth="1"/>
    <col min="6664" max="6664" width="11.6640625" style="41" customWidth="1"/>
    <col min="6665" max="6665" width="22.88671875" style="41" customWidth="1"/>
    <col min="6666" max="6666" width="33.77734375" style="41" customWidth="1"/>
    <col min="6667" max="6667" width="41.109375" style="41" customWidth="1"/>
    <col min="6668" max="6668" width="11.6640625" style="41" bestFit="1" customWidth="1"/>
    <col min="6669" max="6669" width="13.6640625" style="41" customWidth="1"/>
    <col min="6670" max="6670" width="10.33203125" style="41" customWidth="1"/>
    <col min="6671" max="6671" width="14" style="41" customWidth="1"/>
    <col min="6672" max="6672" width="44.6640625" style="41" customWidth="1"/>
    <col min="6673" max="6673" width="48.33203125" style="41" bestFit="1" customWidth="1"/>
    <col min="6674" max="6913" width="9.109375" style="41"/>
    <col min="6914" max="6914" width="8" style="41" customWidth="1"/>
    <col min="6915" max="6915" width="10.109375" style="41" bestFit="1" customWidth="1"/>
    <col min="6916" max="6918" width="12" style="41" customWidth="1"/>
    <col min="6919" max="6919" width="18.21875" style="41" customWidth="1"/>
    <col min="6920" max="6920" width="11.6640625" style="41" customWidth="1"/>
    <col min="6921" max="6921" width="22.88671875" style="41" customWidth="1"/>
    <col min="6922" max="6922" width="33.77734375" style="41" customWidth="1"/>
    <col min="6923" max="6923" width="41.109375" style="41" customWidth="1"/>
    <col min="6924" max="6924" width="11.6640625" style="41" bestFit="1" customWidth="1"/>
    <col min="6925" max="6925" width="13.6640625" style="41" customWidth="1"/>
    <col min="6926" max="6926" width="10.33203125" style="41" customWidth="1"/>
    <col min="6927" max="6927" width="14" style="41" customWidth="1"/>
    <col min="6928" max="6928" width="44.6640625" style="41" customWidth="1"/>
    <col min="6929" max="6929" width="48.33203125" style="41" bestFit="1" customWidth="1"/>
    <col min="6930" max="7169" width="9.109375" style="41"/>
    <col min="7170" max="7170" width="8" style="41" customWidth="1"/>
    <col min="7171" max="7171" width="10.109375" style="41" bestFit="1" customWidth="1"/>
    <col min="7172" max="7174" width="12" style="41" customWidth="1"/>
    <col min="7175" max="7175" width="18.21875" style="41" customWidth="1"/>
    <col min="7176" max="7176" width="11.6640625" style="41" customWidth="1"/>
    <col min="7177" max="7177" width="22.88671875" style="41" customWidth="1"/>
    <col min="7178" max="7178" width="33.77734375" style="41" customWidth="1"/>
    <col min="7179" max="7179" width="41.109375" style="41" customWidth="1"/>
    <col min="7180" max="7180" width="11.6640625" style="41" bestFit="1" customWidth="1"/>
    <col min="7181" max="7181" width="13.6640625" style="41" customWidth="1"/>
    <col min="7182" max="7182" width="10.33203125" style="41" customWidth="1"/>
    <col min="7183" max="7183" width="14" style="41" customWidth="1"/>
    <col min="7184" max="7184" width="44.6640625" style="41" customWidth="1"/>
    <col min="7185" max="7185" width="48.33203125" style="41" bestFit="1" customWidth="1"/>
    <col min="7186" max="7425" width="9.109375" style="41"/>
    <col min="7426" max="7426" width="8" style="41" customWidth="1"/>
    <col min="7427" max="7427" width="10.109375" style="41" bestFit="1" customWidth="1"/>
    <col min="7428" max="7430" width="12" style="41" customWidth="1"/>
    <col min="7431" max="7431" width="18.21875" style="41" customWidth="1"/>
    <col min="7432" max="7432" width="11.6640625" style="41" customWidth="1"/>
    <col min="7433" max="7433" width="22.88671875" style="41" customWidth="1"/>
    <col min="7434" max="7434" width="33.77734375" style="41" customWidth="1"/>
    <col min="7435" max="7435" width="41.109375" style="41" customWidth="1"/>
    <col min="7436" max="7436" width="11.6640625" style="41" bestFit="1" customWidth="1"/>
    <col min="7437" max="7437" width="13.6640625" style="41" customWidth="1"/>
    <col min="7438" max="7438" width="10.33203125" style="41" customWidth="1"/>
    <col min="7439" max="7439" width="14" style="41" customWidth="1"/>
    <col min="7440" max="7440" width="44.6640625" style="41" customWidth="1"/>
    <col min="7441" max="7441" width="48.33203125" style="41" bestFit="1" customWidth="1"/>
    <col min="7442" max="7681" width="9.109375" style="41"/>
    <col min="7682" max="7682" width="8" style="41" customWidth="1"/>
    <col min="7683" max="7683" width="10.109375" style="41" bestFit="1" customWidth="1"/>
    <col min="7684" max="7686" width="12" style="41" customWidth="1"/>
    <col min="7687" max="7687" width="18.21875" style="41" customWidth="1"/>
    <col min="7688" max="7688" width="11.6640625" style="41" customWidth="1"/>
    <col min="7689" max="7689" width="22.88671875" style="41" customWidth="1"/>
    <col min="7690" max="7690" width="33.77734375" style="41" customWidth="1"/>
    <col min="7691" max="7691" width="41.109375" style="41" customWidth="1"/>
    <col min="7692" max="7692" width="11.6640625" style="41" bestFit="1" customWidth="1"/>
    <col min="7693" max="7693" width="13.6640625" style="41" customWidth="1"/>
    <col min="7694" max="7694" width="10.33203125" style="41" customWidth="1"/>
    <col min="7695" max="7695" width="14" style="41" customWidth="1"/>
    <col min="7696" max="7696" width="44.6640625" style="41" customWidth="1"/>
    <col min="7697" max="7697" width="48.33203125" style="41" bestFit="1" customWidth="1"/>
    <col min="7698" max="7937" width="9.109375" style="41"/>
    <col min="7938" max="7938" width="8" style="41" customWidth="1"/>
    <col min="7939" max="7939" width="10.109375" style="41" bestFit="1" customWidth="1"/>
    <col min="7940" max="7942" width="12" style="41" customWidth="1"/>
    <col min="7943" max="7943" width="18.21875" style="41" customWidth="1"/>
    <col min="7944" max="7944" width="11.6640625" style="41" customWidth="1"/>
    <col min="7945" max="7945" width="22.88671875" style="41" customWidth="1"/>
    <col min="7946" max="7946" width="33.77734375" style="41" customWidth="1"/>
    <col min="7947" max="7947" width="41.109375" style="41" customWidth="1"/>
    <col min="7948" max="7948" width="11.6640625" style="41" bestFit="1" customWidth="1"/>
    <col min="7949" max="7949" width="13.6640625" style="41" customWidth="1"/>
    <col min="7950" max="7950" width="10.33203125" style="41" customWidth="1"/>
    <col min="7951" max="7951" width="14" style="41" customWidth="1"/>
    <col min="7952" max="7952" width="44.6640625" style="41" customWidth="1"/>
    <col min="7953" max="7953" width="48.33203125" style="41" bestFit="1" customWidth="1"/>
    <col min="7954" max="8193" width="9.109375" style="41"/>
    <col min="8194" max="8194" width="8" style="41" customWidth="1"/>
    <col min="8195" max="8195" width="10.109375" style="41" bestFit="1" customWidth="1"/>
    <col min="8196" max="8198" width="12" style="41" customWidth="1"/>
    <col min="8199" max="8199" width="18.21875" style="41" customWidth="1"/>
    <col min="8200" max="8200" width="11.6640625" style="41" customWidth="1"/>
    <col min="8201" max="8201" width="22.88671875" style="41" customWidth="1"/>
    <col min="8202" max="8202" width="33.77734375" style="41" customWidth="1"/>
    <col min="8203" max="8203" width="41.109375" style="41" customWidth="1"/>
    <col min="8204" max="8204" width="11.6640625" style="41" bestFit="1" customWidth="1"/>
    <col min="8205" max="8205" width="13.6640625" style="41" customWidth="1"/>
    <col min="8206" max="8206" width="10.33203125" style="41" customWidth="1"/>
    <col min="8207" max="8207" width="14" style="41" customWidth="1"/>
    <col min="8208" max="8208" width="44.6640625" style="41" customWidth="1"/>
    <col min="8209" max="8209" width="48.33203125" style="41" bestFit="1" customWidth="1"/>
    <col min="8210" max="8449" width="9.109375" style="41"/>
    <col min="8450" max="8450" width="8" style="41" customWidth="1"/>
    <col min="8451" max="8451" width="10.109375" style="41" bestFit="1" customWidth="1"/>
    <col min="8452" max="8454" width="12" style="41" customWidth="1"/>
    <col min="8455" max="8455" width="18.21875" style="41" customWidth="1"/>
    <col min="8456" max="8456" width="11.6640625" style="41" customWidth="1"/>
    <col min="8457" max="8457" width="22.88671875" style="41" customWidth="1"/>
    <col min="8458" max="8458" width="33.77734375" style="41" customWidth="1"/>
    <col min="8459" max="8459" width="41.109375" style="41" customWidth="1"/>
    <col min="8460" max="8460" width="11.6640625" style="41" bestFit="1" customWidth="1"/>
    <col min="8461" max="8461" width="13.6640625" style="41" customWidth="1"/>
    <col min="8462" max="8462" width="10.33203125" style="41" customWidth="1"/>
    <col min="8463" max="8463" width="14" style="41" customWidth="1"/>
    <col min="8464" max="8464" width="44.6640625" style="41" customWidth="1"/>
    <col min="8465" max="8465" width="48.33203125" style="41" bestFit="1" customWidth="1"/>
    <col min="8466" max="8705" width="9.109375" style="41"/>
    <col min="8706" max="8706" width="8" style="41" customWidth="1"/>
    <col min="8707" max="8707" width="10.109375" style="41" bestFit="1" customWidth="1"/>
    <col min="8708" max="8710" width="12" style="41" customWidth="1"/>
    <col min="8711" max="8711" width="18.21875" style="41" customWidth="1"/>
    <col min="8712" max="8712" width="11.6640625" style="41" customWidth="1"/>
    <col min="8713" max="8713" width="22.88671875" style="41" customWidth="1"/>
    <col min="8714" max="8714" width="33.77734375" style="41" customWidth="1"/>
    <col min="8715" max="8715" width="41.109375" style="41" customWidth="1"/>
    <col min="8716" max="8716" width="11.6640625" style="41" bestFit="1" customWidth="1"/>
    <col min="8717" max="8717" width="13.6640625" style="41" customWidth="1"/>
    <col min="8718" max="8718" width="10.33203125" style="41" customWidth="1"/>
    <col min="8719" max="8719" width="14" style="41" customWidth="1"/>
    <col min="8720" max="8720" width="44.6640625" style="41" customWidth="1"/>
    <col min="8721" max="8721" width="48.33203125" style="41" bestFit="1" customWidth="1"/>
    <col min="8722" max="8961" width="9.109375" style="41"/>
    <col min="8962" max="8962" width="8" style="41" customWidth="1"/>
    <col min="8963" max="8963" width="10.109375" style="41" bestFit="1" customWidth="1"/>
    <col min="8964" max="8966" width="12" style="41" customWidth="1"/>
    <col min="8967" max="8967" width="18.21875" style="41" customWidth="1"/>
    <col min="8968" max="8968" width="11.6640625" style="41" customWidth="1"/>
    <col min="8969" max="8969" width="22.88671875" style="41" customWidth="1"/>
    <col min="8970" max="8970" width="33.77734375" style="41" customWidth="1"/>
    <col min="8971" max="8971" width="41.109375" style="41" customWidth="1"/>
    <col min="8972" max="8972" width="11.6640625" style="41" bestFit="1" customWidth="1"/>
    <col min="8973" max="8973" width="13.6640625" style="41" customWidth="1"/>
    <col min="8974" max="8974" width="10.33203125" style="41" customWidth="1"/>
    <col min="8975" max="8975" width="14" style="41" customWidth="1"/>
    <col min="8976" max="8976" width="44.6640625" style="41" customWidth="1"/>
    <col min="8977" max="8977" width="48.33203125" style="41" bestFit="1" customWidth="1"/>
    <col min="8978" max="9217" width="9.109375" style="41"/>
    <col min="9218" max="9218" width="8" style="41" customWidth="1"/>
    <col min="9219" max="9219" width="10.109375" style="41" bestFit="1" customWidth="1"/>
    <col min="9220" max="9222" width="12" style="41" customWidth="1"/>
    <col min="9223" max="9223" width="18.21875" style="41" customWidth="1"/>
    <col min="9224" max="9224" width="11.6640625" style="41" customWidth="1"/>
    <col min="9225" max="9225" width="22.88671875" style="41" customWidth="1"/>
    <col min="9226" max="9226" width="33.77734375" style="41" customWidth="1"/>
    <col min="9227" max="9227" width="41.109375" style="41" customWidth="1"/>
    <col min="9228" max="9228" width="11.6640625" style="41" bestFit="1" customWidth="1"/>
    <col min="9229" max="9229" width="13.6640625" style="41" customWidth="1"/>
    <col min="9230" max="9230" width="10.33203125" style="41" customWidth="1"/>
    <col min="9231" max="9231" width="14" style="41" customWidth="1"/>
    <col min="9232" max="9232" width="44.6640625" style="41" customWidth="1"/>
    <col min="9233" max="9233" width="48.33203125" style="41" bestFit="1" customWidth="1"/>
    <col min="9234" max="9473" width="9.109375" style="41"/>
    <col min="9474" max="9474" width="8" style="41" customWidth="1"/>
    <col min="9475" max="9475" width="10.109375" style="41" bestFit="1" customWidth="1"/>
    <col min="9476" max="9478" width="12" style="41" customWidth="1"/>
    <col min="9479" max="9479" width="18.21875" style="41" customWidth="1"/>
    <col min="9480" max="9480" width="11.6640625" style="41" customWidth="1"/>
    <col min="9481" max="9481" width="22.88671875" style="41" customWidth="1"/>
    <col min="9482" max="9482" width="33.77734375" style="41" customWidth="1"/>
    <col min="9483" max="9483" width="41.109375" style="41" customWidth="1"/>
    <col min="9484" max="9484" width="11.6640625" style="41" bestFit="1" customWidth="1"/>
    <col min="9485" max="9485" width="13.6640625" style="41" customWidth="1"/>
    <col min="9486" max="9486" width="10.33203125" style="41" customWidth="1"/>
    <col min="9487" max="9487" width="14" style="41" customWidth="1"/>
    <col min="9488" max="9488" width="44.6640625" style="41" customWidth="1"/>
    <col min="9489" max="9489" width="48.33203125" style="41" bestFit="1" customWidth="1"/>
    <col min="9490" max="9729" width="9.109375" style="41"/>
    <col min="9730" max="9730" width="8" style="41" customWidth="1"/>
    <col min="9731" max="9731" width="10.109375" style="41" bestFit="1" customWidth="1"/>
    <col min="9732" max="9734" width="12" style="41" customWidth="1"/>
    <col min="9735" max="9735" width="18.21875" style="41" customWidth="1"/>
    <col min="9736" max="9736" width="11.6640625" style="41" customWidth="1"/>
    <col min="9737" max="9737" width="22.88671875" style="41" customWidth="1"/>
    <col min="9738" max="9738" width="33.77734375" style="41" customWidth="1"/>
    <col min="9739" max="9739" width="41.109375" style="41" customWidth="1"/>
    <col min="9740" max="9740" width="11.6640625" style="41" bestFit="1" customWidth="1"/>
    <col min="9741" max="9741" width="13.6640625" style="41" customWidth="1"/>
    <col min="9742" max="9742" width="10.33203125" style="41" customWidth="1"/>
    <col min="9743" max="9743" width="14" style="41" customWidth="1"/>
    <col min="9744" max="9744" width="44.6640625" style="41" customWidth="1"/>
    <col min="9745" max="9745" width="48.33203125" style="41" bestFit="1" customWidth="1"/>
    <col min="9746" max="9985" width="9.109375" style="41"/>
    <col min="9986" max="9986" width="8" style="41" customWidth="1"/>
    <col min="9987" max="9987" width="10.109375" style="41" bestFit="1" customWidth="1"/>
    <col min="9988" max="9990" width="12" style="41" customWidth="1"/>
    <col min="9991" max="9991" width="18.21875" style="41" customWidth="1"/>
    <col min="9992" max="9992" width="11.6640625" style="41" customWidth="1"/>
    <col min="9993" max="9993" width="22.88671875" style="41" customWidth="1"/>
    <col min="9994" max="9994" width="33.77734375" style="41" customWidth="1"/>
    <col min="9995" max="9995" width="41.109375" style="41" customWidth="1"/>
    <col min="9996" max="9996" width="11.6640625" style="41" bestFit="1" customWidth="1"/>
    <col min="9997" max="9997" width="13.6640625" style="41" customWidth="1"/>
    <col min="9998" max="9998" width="10.33203125" style="41" customWidth="1"/>
    <col min="9999" max="9999" width="14" style="41" customWidth="1"/>
    <col min="10000" max="10000" width="44.6640625" style="41" customWidth="1"/>
    <col min="10001" max="10001" width="48.33203125" style="41" bestFit="1" customWidth="1"/>
    <col min="10002" max="10241" width="9.109375" style="41"/>
    <col min="10242" max="10242" width="8" style="41" customWidth="1"/>
    <col min="10243" max="10243" width="10.109375" style="41" bestFit="1" customWidth="1"/>
    <col min="10244" max="10246" width="12" style="41" customWidth="1"/>
    <col min="10247" max="10247" width="18.21875" style="41" customWidth="1"/>
    <col min="10248" max="10248" width="11.6640625" style="41" customWidth="1"/>
    <col min="10249" max="10249" width="22.88671875" style="41" customWidth="1"/>
    <col min="10250" max="10250" width="33.77734375" style="41" customWidth="1"/>
    <col min="10251" max="10251" width="41.109375" style="41" customWidth="1"/>
    <col min="10252" max="10252" width="11.6640625" style="41" bestFit="1" customWidth="1"/>
    <col min="10253" max="10253" width="13.6640625" style="41" customWidth="1"/>
    <col min="10254" max="10254" width="10.33203125" style="41" customWidth="1"/>
    <col min="10255" max="10255" width="14" style="41" customWidth="1"/>
    <col min="10256" max="10256" width="44.6640625" style="41" customWidth="1"/>
    <col min="10257" max="10257" width="48.33203125" style="41" bestFit="1" customWidth="1"/>
    <col min="10258" max="10497" width="9.109375" style="41"/>
    <col min="10498" max="10498" width="8" style="41" customWidth="1"/>
    <col min="10499" max="10499" width="10.109375" style="41" bestFit="1" customWidth="1"/>
    <col min="10500" max="10502" width="12" style="41" customWidth="1"/>
    <col min="10503" max="10503" width="18.21875" style="41" customWidth="1"/>
    <col min="10504" max="10504" width="11.6640625" style="41" customWidth="1"/>
    <col min="10505" max="10505" width="22.88671875" style="41" customWidth="1"/>
    <col min="10506" max="10506" width="33.77734375" style="41" customWidth="1"/>
    <col min="10507" max="10507" width="41.109375" style="41" customWidth="1"/>
    <col min="10508" max="10508" width="11.6640625" style="41" bestFit="1" customWidth="1"/>
    <col min="10509" max="10509" width="13.6640625" style="41" customWidth="1"/>
    <col min="10510" max="10510" width="10.33203125" style="41" customWidth="1"/>
    <col min="10511" max="10511" width="14" style="41" customWidth="1"/>
    <col min="10512" max="10512" width="44.6640625" style="41" customWidth="1"/>
    <col min="10513" max="10513" width="48.33203125" style="41" bestFit="1" customWidth="1"/>
    <col min="10514" max="10753" width="9.109375" style="41"/>
    <col min="10754" max="10754" width="8" style="41" customWidth="1"/>
    <col min="10755" max="10755" width="10.109375" style="41" bestFit="1" customWidth="1"/>
    <col min="10756" max="10758" width="12" style="41" customWidth="1"/>
    <col min="10759" max="10759" width="18.21875" style="41" customWidth="1"/>
    <col min="10760" max="10760" width="11.6640625" style="41" customWidth="1"/>
    <col min="10761" max="10761" width="22.88671875" style="41" customWidth="1"/>
    <col min="10762" max="10762" width="33.77734375" style="41" customWidth="1"/>
    <col min="10763" max="10763" width="41.109375" style="41" customWidth="1"/>
    <col min="10764" max="10764" width="11.6640625" style="41" bestFit="1" customWidth="1"/>
    <col min="10765" max="10765" width="13.6640625" style="41" customWidth="1"/>
    <col min="10766" max="10766" width="10.33203125" style="41" customWidth="1"/>
    <col min="10767" max="10767" width="14" style="41" customWidth="1"/>
    <col min="10768" max="10768" width="44.6640625" style="41" customWidth="1"/>
    <col min="10769" max="10769" width="48.33203125" style="41" bestFit="1" customWidth="1"/>
    <col min="10770" max="11009" width="9.109375" style="41"/>
    <col min="11010" max="11010" width="8" style="41" customWidth="1"/>
    <col min="11011" max="11011" width="10.109375" style="41" bestFit="1" customWidth="1"/>
    <col min="11012" max="11014" width="12" style="41" customWidth="1"/>
    <col min="11015" max="11015" width="18.21875" style="41" customWidth="1"/>
    <col min="11016" max="11016" width="11.6640625" style="41" customWidth="1"/>
    <col min="11017" max="11017" width="22.88671875" style="41" customWidth="1"/>
    <col min="11018" max="11018" width="33.77734375" style="41" customWidth="1"/>
    <col min="11019" max="11019" width="41.109375" style="41" customWidth="1"/>
    <col min="11020" max="11020" width="11.6640625" style="41" bestFit="1" customWidth="1"/>
    <col min="11021" max="11021" width="13.6640625" style="41" customWidth="1"/>
    <col min="11022" max="11022" width="10.33203125" style="41" customWidth="1"/>
    <col min="11023" max="11023" width="14" style="41" customWidth="1"/>
    <col min="11024" max="11024" width="44.6640625" style="41" customWidth="1"/>
    <col min="11025" max="11025" width="48.33203125" style="41" bestFit="1" customWidth="1"/>
    <col min="11026" max="11265" width="9.109375" style="41"/>
    <col min="11266" max="11266" width="8" style="41" customWidth="1"/>
    <col min="11267" max="11267" width="10.109375" style="41" bestFit="1" customWidth="1"/>
    <col min="11268" max="11270" width="12" style="41" customWidth="1"/>
    <col min="11271" max="11271" width="18.21875" style="41" customWidth="1"/>
    <col min="11272" max="11272" width="11.6640625" style="41" customWidth="1"/>
    <col min="11273" max="11273" width="22.88671875" style="41" customWidth="1"/>
    <col min="11274" max="11274" width="33.77734375" style="41" customWidth="1"/>
    <col min="11275" max="11275" width="41.109375" style="41" customWidth="1"/>
    <col min="11276" max="11276" width="11.6640625" style="41" bestFit="1" customWidth="1"/>
    <col min="11277" max="11277" width="13.6640625" style="41" customWidth="1"/>
    <col min="11278" max="11278" width="10.33203125" style="41" customWidth="1"/>
    <col min="11279" max="11279" width="14" style="41" customWidth="1"/>
    <col min="11280" max="11280" width="44.6640625" style="41" customWidth="1"/>
    <col min="11281" max="11281" width="48.33203125" style="41" bestFit="1" customWidth="1"/>
    <col min="11282" max="11521" width="9.109375" style="41"/>
    <col min="11522" max="11522" width="8" style="41" customWidth="1"/>
    <col min="11523" max="11523" width="10.109375" style="41" bestFit="1" customWidth="1"/>
    <col min="11524" max="11526" width="12" style="41" customWidth="1"/>
    <col min="11527" max="11527" width="18.21875" style="41" customWidth="1"/>
    <col min="11528" max="11528" width="11.6640625" style="41" customWidth="1"/>
    <col min="11529" max="11529" width="22.88671875" style="41" customWidth="1"/>
    <col min="11530" max="11530" width="33.77734375" style="41" customWidth="1"/>
    <col min="11531" max="11531" width="41.109375" style="41" customWidth="1"/>
    <col min="11532" max="11532" width="11.6640625" style="41" bestFit="1" customWidth="1"/>
    <col min="11533" max="11533" width="13.6640625" style="41" customWidth="1"/>
    <col min="11534" max="11534" width="10.33203125" style="41" customWidth="1"/>
    <col min="11535" max="11535" width="14" style="41" customWidth="1"/>
    <col min="11536" max="11536" width="44.6640625" style="41" customWidth="1"/>
    <col min="11537" max="11537" width="48.33203125" style="41" bestFit="1" customWidth="1"/>
    <col min="11538" max="11777" width="9.109375" style="41"/>
    <col min="11778" max="11778" width="8" style="41" customWidth="1"/>
    <col min="11779" max="11779" width="10.109375" style="41" bestFit="1" customWidth="1"/>
    <col min="11780" max="11782" width="12" style="41" customWidth="1"/>
    <col min="11783" max="11783" width="18.21875" style="41" customWidth="1"/>
    <col min="11784" max="11784" width="11.6640625" style="41" customWidth="1"/>
    <col min="11785" max="11785" width="22.88671875" style="41" customWidth="1"/>
    <col min="11786" max="11786" width="33.77734375" style="41" customWidth="1"/>
    <col min="11787" max="11787" width="41.109375" style="41" customWidth="1"/>
    <col min="11788" max="11788" width="11.6640625" style="41" bestFit="1" customWidth="1"/>
    <col min="11789" max="11789" width="13.6640625" style="41" customWidth="1"/>
    <col min="11790" max="11790" width="10.33203125" style="41" customWidth="1"/>
    <col min="11791" max="11791" width="14" style="41" customWidth="1"/>
    <col min="11792" max="11792" width="44.6640625" style="41" customWidth="1"/>
    <col min="11793" max="11793" width="48.33203125" style="41" bestFit="1" customWidth="1"/>
    <col min="11794" max="12033" width="9.109375" style="41"/>
    <col min="12034" max="12034" width="8" style="41" customWidth="1"/>
    <col min="12035" max="12035" width="10.109375" style="41" bestFit="1" customWidth="1"/>
    <col min="12036" max="12038" width="12" style="41" customWidth="1"/>
    <col min="12039" max="12039" width="18.21875" style="41" customWidth="1"/>
    <col min="12040" max="12040" width="11.6640625" style="41" customWidth="1"/>
    <col min="12041" max="12041" width="22.88671875" style="41" customWidth="1"/>
    <col min="12042" max="12042" width="33.77734375" style="41" customWidth="1"/>
    <col min="12043" max="12043" width="41.109375" style="41" customWidth="1"/>
    <col min="12044" max="12044" width="11.6640625" style="41" bestFit="1" customWidth="1"/>
    <col min="12045" max="12045" width="13.6640625" style="41" customWidth="1"/>
    <col min="12046" max="12046" width="10.33203125" style="41" customWidth="1"/>
    <col min="12047" max="12047" width="14" style="41" customWidth="1"/>
    <col min="12048" max="12048" width="44.6640625" style="41" customWidth="1"/>
    <col min="12049" max="12049" width="48.33203125" style="41" bestFit="1" customWidth="1"/>
    <col min="12050" max="12289" width="9.109375" style="41"/>
    <col min="12290" max="12290" width="8" style="41" customWidth="1"/>
    <col min="12291" max="12291" width="10.109375" style="41" bestFit="1" customWidth="1"/>
    <col min="12292" max="12294" width="12" style="41" customWidth="1"/>
    <col min="12295" max="12295" width="18.21875" style="41" customWidth="1"/>
    <col min="12296" max="12296" width="11.6640625" style="41" customWidth="1"/>
    <col min="12297" max="12297" width="22.88671875" style="41" customWidth="1"/>
    <col min="12298" max="12298" width="33.77734375" style="41" customWidth="1"/>
    <col min="12299" max="12299" width="41.109375" style="41" customWidth="1"/>
    <col min="12300" max="12300" width="11.6640625" style="41" bestFit="1" customWidth="1"/>
    <col min="12301" max="12301" width="13.6640625" style="41" customWidth="1"/>
    <col min="12302" max="12302" width="10.33203125" style="41" customWidth="1"/>
    <col min="12303" max="12303" width="14" style="41" customWidth="1"/>
    <col min="12304" max="12304" width="44.6640625" style="41" customWidth="1"/>
    <col min="12305" max="12305" width="48.33203125" style="41" bestFit="1" customWidth="1"/>
    <col min="12306" max="12545" width="9.109375" style="41"/>
    <col min="12546" max="12546" width="8" style="41" customWidth="1"/>
    <col min="12547" max="12547" width="10.109375" style="41" bestFit="1" customWidth="1"/>
    <col min="12548" max="12550" width="12" style="41" customWidth="1"/>
    <col min="12551" max="12551" width="18.21875" style="41" customWidth="1"/>
    <col min="12552" max="12552" width="11.6640625" style="41" customWidth="1"/>
    <col min="12553" max="12553" width="22.88671875" style="41" customWidth="1"/>
    <col min="12554" max="12554" width="33.77734375" style="41" customWidth="1"/>
    <col min="12555" max="12555" width="41.109375" style="41" customWidth="1"/>
    <col min="12556" max="12556" width="11.6640625" style="41" bestFit="1" customWidth="1"/>
    <col min="12557" max="12557" width="13.6640625" style="41" customWidth="1"/>
    <col min="12558" max="12558" width="10.33203125" style="41" customWidth="1"/>
    <col min="12559" max="12559" width="14" style="41" customWidth="1"/>
    <col min="12560" max="12560" width="44.6640625" style="41" customWidth="1"/>
    <col min="12561" max="12561" width="48.33203125" style="41" bestFit="1" customWidth="1"/>
    <col min="12562" max="12801" width="9.109375" style="41"/>
    <col min="12802" max="12802" width="8" style="41" customWidth="1"/>
    <col min="12803" max="12803" width="10.109375" style="41" bestFit="1" customWidth="1"/>
    <col min="12804" max="12806" width="12" style="41" customWidth="1"/>
    <col min="12807" max="12807" width="18.21875" style="41" customWidth="1"/>
    <col min="12808" max="12808" width="11.6640625" style="41" customWidth="1"/>
    <col min="12809" max="12809" width="22.88671875" style="41" customWidth="1"/>
    <col min="12810" max="12810" width="33.77734375" style="41" customWidth="1"/>
    <col min="12811" max="12811" width="41.109375" style="41" customWidth="1"/>
    <col min="12812" max="12812" width="11.6640625" style="41" bestFit="1" customWidth="1"/>
    <col min="12813" max="12813" width="13.6640625" style="41" customWidth="1"/>
    <col min="12814" max="12814" width="10.33203125" style="41" customWidth="1"/>
    <col min="12815" max="12815" width="14" style="41" customWidth="1"/>
    <col min="12816" max="12816" width="44.6640625" style="41" customWidth="1"/>
    <col min="12817" max="12817" width="48.33203125" style="41" bestFit="1" customWidth="1"/>
    <col min="12818" max="13057" width="9.109375" style="41"/>
    <col min="13058" max="13058" width="8" style="41" customWidth="1"/>
    <col min="13059" max="13059" width="10.109375" style="41" bestFit="1" customWidth="1"/>
    <col min="13060" max="13062" width="12" style="41" customWidth="1"/>
    <col min="13063" max="13063" width="18.21875" style="41" customWidth="1"/>
    <col min="13064" max="13064" width="11.6640625" style="41" customWidth="1"/>
    <col min="13065" max="13065" width="22.88671875" style="41" customWidth="1"/>
    <col min="13066" max="13066" width="33.77734375" style="41" customWidth="1"/>
    <col min="13067" max="13067" width="41.109375" style="41" customWidth="1"/>
    <col min="13068" max="13068" width="11.6640625" style="41" bestFit="1" customWidth="1"/>
    <col min="13069" max="13069" width="13.6640625" style="41" customWidth="1"/>
    <col min="13070" max="13070" width="10.33203125" style="41" customWidth="1"/>
    <col min="13071" max="13071" width="14" style="41" customWidth="1"/>
    <col min="13072" max="13072" width="44.6640625" style="41" customWidth="1"/>
    <col min="13073" max="13073" width="48.33203125" style="41" bestFit="1" customWidth="1"/>
    <col min="13074" max="13313" width="9.109375" style="41"/>
    <col min="13314" max="13314" width="8" style="41" customWidth="1"/>
    <col min="13315" max="13315" width="10.109375" style="41" bestFit="1" customWidth="1"/>
    <col min="13316" max="13318" width="12" style="41" customWidth="1"/>
    <col min="13319" max="13319" width="18.21875" style="41" customWidth="1"/>
    <col min="13320" max="13320" width="11.6640625" style="41" customWidth="1"/>
    <col min="13321" max="13321" width="22.88671875" style="41" customWidth="1"/>
    <col min="13322" max="13322" width="33.77734375" style="41" customWidth="1"/>
    <col min="13323" max="13323" width="41.109375" style="41" customWidth="1"/>
    <col min="13324" max="13324" width="11.6640625" style="41" bestFit="1" customWidth="1"/>
    <col min="13325" max="13325" width="13.6640625" style="41" customWidth="1"/>
    <col min="13326" max="13326" width="10.33203125" style="41" customWidth="1"/>
    <col min="13327" max="13327" width="14" style="41" customWidth="1"/>
    <col min="13328" max="13328" width="44.6640625" style="41" customWidth="1"/>
    <col min="13329" max="13329" width="48.33203125" style="41" bestFit="1" customWidth="1"/>
    <col min="13330" max="13569" width="9.109375" style="41"/>
    <col min="13570" max="13570" width="8" style="41" customWidth="1"/>
    <col min="13571" max="13571" width="10.109375" style="41" bestFit="1" customWidth="1"/>
    <col min="13572" max="13574" width="12" style="41" customWidth="1"/>
    <col min="13575" max="13575" width="18.21875" style="41" customWidth="1"/>
    <col min="13576" max="13576" width="11.6640625" style="41" customWidth="1"/>
    <col min="13577" max="13577" width="22.88671875" style="41" customWidth="1"/>
    <col min="13578" max="13578" width="33.77734375" style="41" customWidth="1"/>
    <col min="13579" max="13579" width="41.109375" style="41" customWidth="1"/>
    <col min="13580" max="13580" width="11.6640625" style="41" bestFit="1" customWidth="1"/>
    <col min="13581" max="13581" width="13.6640625" style="41" customWidth="1"/>
    <col min="13582" max="13582" width="10.33203125" style="41" customWidth="1"/>
    <col min="13583" max="13583" width="14" style="41" customWidth="1"/>
    <col min="13584" max="13584" width="44.6640625" style="41" customWidth="1"/>
    <col min="13585" max="13585" width="48.33203125" style="41" bestFit="1" customWidth="1"/>
    <col min="13586" max="13825" width="9.109375" style="41"/>
    <col min="13826" max="13826" width="8" style="41" customWidth="1"/>
    <col min="13827" max="13827" width="10.109375" style="41" bestFit="1" customWidth="1"/>
    <col min="13828" max="13830" width="12" style="41" customWidth="1"/>
    <col min="13831" max="13831" width="18.21875" style="41" customWidth="1"/>
    <col min="13832" max="13832" width="11.6640625" style="41" customWidth="1"/>
    <col min="13833" max="13833" width="22.88671875" style="41" customWidth="1"/>
    <col min="13834" max="13834" width="33.77734375" style="41" customWidth="1"/>
    <col min="13835" max="13835" width="41.109375" style="41" customWidth="1"/>
    <col min="13836" max="13836" width="11.6640625" style="41" bestFit="1" customWidth="1"/>
    <col min="13837" max="13837" width="13.6640625" style="41" customWidth="1"/>
    <col min="13838" max="13838" width="10.33203125" style="41" customWidth="1"/>
    <col min="13839" max="13839" width="14" style="41" customWidth="1"/>
    <col min="13840" max="13840" width="44.6640625" style="41" customWidth="1"/>
    <col min="13841" max="13841" width="48.33203125" style="41" bestFit="1" customWidth="1"/>
    <col min="13842" max="14081" width="9.109375" style="41"/>
    <col min="14082" max="14082" width="8" style="41" customWidth="1"/>
    <col min="14083" max="14083" width="10.109375" style="41" bestFit="1" customWidth="1"/>
    <col min="14084" max="14086" width="12" style="41" customWidth="1"/>
    <col min="14087" max="14087" width="18.21875" style="41" customWidth="1"/>
    <col min="14088" max="14088" width="11.6640625" style="41" customWidth="1"/>
    <col min="14089" max="14089" width="22.88671875" style="41" customWidth="1"/>
    <col min="14090" max="14090" width="33.77734375" style="41" customWidth="1"/>
    <col min="14091" max="14091" width="41.109375" style="41" customWidth="1"/>
    <col min="14092" max="14092" width="11.6640625" style="41" bestFit="1" customWidth="1"/>
    <col min="14093" max="14093" width="13.6640625" style="41" customWidth="1"/>
    <col min="14094" max="14094" width="10.33203125" style="41" customWidth="1"/>
    <col min="14095" max="14095" width="14" style="41" customWidth="1"/>
    <col min="14096" max="14096" width="44.6640625" style="41" customWidth="1"/>
    <col min="14097" max="14097" width="48.33203125" style="41" bestFit="1" customWidth="1"/>
    <col min="14098" max="14337" width="9.109375" style="41"/>
    <col min="14338" max="14338" width="8" style="41" customWidth="1"/>
    <col min="14339" max="14339" width="10.109375" style="41" bestFit="1" customWidth="1"/>
    <col min="14340" max="14342" width="12" style="41" customWidth="1"/>
    <col min="14343" max="14343" width="18.21875" style="41" customWidth="1"/>
    <col min="14344" max="14344" width="11.6640625" style="41" customWidth="1"/>
    <col min="14345" max="14345" width="22.88671875" style="41" customWidth="1"/>
    <col min="14346" max="14346" width="33.77734375" style="41" customWidth="1"/>
    <col min="14347" max="14347" width="41.109375" style="41" customWidth="1"/>
    <col min="14348" max="14348" width="11.6640625" style="41" bestFit="1" customWidth="1"/>
    <col min="14349" max="14349" width="13.6640625" style="41" customWidth="1"/>
    <col min="14350" max="14350" width="10.33203125" style="41" customWidth="1"/>
    <col min="14351" max="14351" width="14" style="41" customWidth="1"/>
    <col min="14352" max="14352" width="44.6640625" style="41" customWidth="1"/>
    <col min="14353" max="14353" width="48.33203125" style="41" bestFit="1" customWidth="1"/>
    <col min="14354" max="14593" width="9.109375" style="41"/>
    <col min="14594" max="14594" width="8" style="41" customWidth="1"/>
    <col min="14595" max="14595" width="10.109375" style="41" bestFit="1" customWidth="1"/>
    <col min="14596" max="14598" width="12" style="41" customWidth="1"/>
    <col min="14599" max="14599" width="18.21875" style="41" customWidth="1"/>
    <col min="14600" max="14600" width="11.6640625" style="41" customWidth="1"/>
    <col min="14601" max="14601" width="22.88671875" style="41" customWidth="1"/>
    <col min="14602" max="14602" width="33.77734375" style="41" customWidth="1"/>
    <col min="14603" max="14603" width="41.109375" style="41" customWidth="1"/>
    <col min="14604" max="14604" width="11.6640625" style="41" bestFit="1" customWidth="1"/>
    <col min="14605" max="14605" width="13.6640625" style="41" customWidth="1"/>
    <col min="14606" max="14606" width="10.33203125" style="41" customWidth="1"/>
    <col min="14607" max="14607" width="14" style="41" customWidth="1"/>
    <col min="14608" max="14608" width="44.6640625" style="41" customWidth="1"/>
    <col min="14609" max="14609" width="48.33203125" style="41" bestFit="1" customWidth="1"/>
    <col min="14610" max="14849" width="9.109375" style="41"/>
    <col min="14850" max="14850" width="8" style="41" customWidth="1"/>
    <col min="14851" max="14851" width="10.109375" style="41" bestFit="1" customWidth="1"/>
    <col min="14852" max="14854" width="12" style="41" customWidth="1"/>
    <col min="14855" max="14855" width="18.21875" style="41" customWidth="1"/>
    <col min="14856" max="14856" width="11.6640625" style="41" customWidth="1"/>
    <col min="14857" max="14857" width="22.88671875" style="41" customWidth="1"/>
    <col min="14858" max="14858" width="33.77734375" style="41" customWidth="1"/>
    <col min="14859" max="14859" width="41.109375" style="41" customWidth="1"/>
    <col min="14860" max="14860" width="11.6640625" style="41" bestFit="1" customWidth="1"/>
    <col min="14861" max="14861" width="13.6640625" style="41" customWidth="1"/>
    <col min="14862" max="14862" width="10.33203125" style="41" customWidth="1"/>
    <col min="14863" max="14863" width="14" style="41" customWidth="1"/>
    <col min="14864" max="14864" width="44.6640625" style="41" customWidth="1"/>
    <col min="14865" max="14865" width="48.33203125" style="41" bestFit="1" customWidth="1"/>
    <col min="14866" max="15105" width="9.109375" style="41"/>
    <col min="15106" max="15106" width="8" style="41" customWidth="1"/>
    <col min="15107" max="15107" width="10.109375" style="41" bestFit="1" customWidth="1"/>
    <col min="15108" max="15110" width="12" style="41" customWidth="1"/>
    <col min="15111" max="15111" width="18.21875" style="41" customWidth="1"/>
    <col min="15112" max="15112" width="11.6640625" style="41" customWidth="1"/>
    <col min="15113" max="15113" width="22.88671875" style="41" customWidth="1"/>
    <col min="15114" max="15114" width="33.77734375" style="41" customWidth="1"/>
    <col min="15115" max="15115" width="41.109375" style="41" customWidth="1"/>
    <col min="15116" max="15116" width="11.6640625" style="41" bestFit="1" customWidth="1"/>
    <col min="15117" max="15117" width="13.6640625" style="41" customWidth="1"/>
    <col min="15118" max="15118" width="10.33203125" style="41" customWidth="1"/>
    <col min="15119" max="15119" width="14" style="41" customWidth="1"/>
    <col min="15120" max="15120" width="44.6640625" style="41" customWidth="1"/>
    <col min="15121" max="15121" width="48.33203125" style="41" bestFit="1" customWidth="1"/>
    <col min="15122" max="15361" width="9.109375" style="41"/>
    <col min="15362" max="15362" width="8" style="41" customWidth="1"/>
    <col min="15363" max="15363" width="10.109375" style="41" bestFit="1" customWidth="1"/>
    <col min="15364" max="15366" width="12" style="41" customWidth="1"/>
    <col min="15367" max="15367" width="18.21875" style="41" customWidth="1"/>
    <col min="15368" max="15368" width="11.6640625" style="41" customWidth="1"/>
    <col min="15369" max="15369" width="22.88671875" style="41" customWidth="1"/>
    <col min="15370" max="15370" width="33.77734375" style="41" customWidth="1"/>
    <col min="15371" max="15371" width="41.109375" style="41" customWidth="1"/>
    <col min="15372" max="15372" width="11.6640625" style="41" bestFit="1" customWidth="1"/>
    <col min="15373" max="15373" width="13.6640625" style="41" customWidth="1"/>
    <col min="15374" max="15374" width="10.33203125" style="41" customWidth="1"/>
    <col min="15375" max="15375" width="14" style="41" customWidth="1"/>
    <col min="15376" max="15376" width="44.6640625" style="41" customWidth="1"/>
    <col min="15377" max="15377" width="48.33203125" style="41" bestFit="1" customWidth="1"/>
    <col min="15378" max="15617" width="9.109375" style="41"/>
    <col min="15618" max="15618" width="8" style="41" customWidth="1"/>
    <col min="15619" max="15619" width="10.109375" style="41" bestFit="1" customWidth="1"/>
    <col min="15620" max="15622" width="12" style="41" customWidth="1"/>
    <col min="15623" max="15623" width="18.21875" style="41" customWidth="1"/>
    <col min="15624" max="15624" width="11.6640625" style="41" customWidth="1"/>
    <col min="15625" max="15625" width="22.88671875" style="41" customWidth="1"/>
    <col min="15626" max="15626" width="33.77734375" style="41" customWidth="1"/>
    <col min="15627" max="15627" width="41.109375" style="41" customWidth="1"/>
    <col min="15628" max="15628" width="11.6640625" style="41" bestFit="1" customWidth="1"/>
    <col min="15629" max="15629" width="13.6640625" style="41" customWidth="1"/>
    <col min="15630" max="15630" width="10.33203125" style="41" customWidth="1"/>
    <col min="15631" max="15631" width="14" style="41" customWidth="1"/>
    <col min="15632" max="15632" width="44.6640625" style="41" customWidth="1"/>
    <col min="15633" max="15633" width="48.33203125" style="41" bestFit="1" customWidth="1"/>
    <col min="15634" max="15873" width="9.109375" style="41"/>
    <col min="15874" max="15874" width="8" style="41" customWidth="1"/>
    <col min="15875" max="15875" width="10.109375" style="41" bestFit="1" customWidth="1"/>
    <col min="15876" max="15878" width="12" style="41" customWidth="1"/>
    <col min="15879" max="15879" width="18.21875" style="41" customWidth="1"/>
    <col min="15880" max="15880" width="11.6640625" style="41" customWidth="1"/>
    <col min="15881" max="15881" width="22.88671875" style="41" customWidth="1"/>
    <col min="15882" max="15882" width="33.77734375" style="41" customWidth="1"/>
    <col min="15883" max="15883" width="41.109375" style="41" customWidth="1"/>
    <col min="15884" max="15884" width="11.6640625" style="41" bestFit="1" customWidth="1"/>
    <col min="15885" max="15885" width="13.6640625" style="41" customWidth="1"/>
    <col min="15886" max="15886" width="10.33203125" style="41" customWidth="1"/>
    <col min="15887" max="15887" width="14" style="41" customWidth="1"/>
    <col min="15888" max="15888" width="44.6640625" style="41" customWidth="1"/>
    <col min="15889" max="15889" width="48.33203125" style="41" bestFit="1" customWidth="1"/>
    <col min="15890" max="16129" width="9.109375" style="41"/>
    <col min="16130" max="16130" width="8" style="41" customWidth="1"/>
    <col min="16131" max="16131" width="10.109375" style="41" bestFit="1" customWidth="1"/>
    <col min="16132" max="16134" width="12" style="41" customWidth="1"/>
    <col min="16135" max="16135" width="18.21875" style="41" customWidth="1"/>
    <col min="16136" max="16136" width="11.6640625" style="41" customWidth="1"/>
    <col min="16137" max="16137" width="22.88671875" style="41" customWidth="1"/>
    <col min="16138" max="16138" width="33.77734375" style="41" customWidth="1"/>
    <col min="16139" max="16139" width="41.109375" style="41" customWidth="1"/>
    <col min="16140" max="16140" width="11.6640625" style="41" bestFit="1" customWidth="1"/>
    <col min="16141" max="16141" width="13.6640625" style="41" customWidth="1"/>
    <col min="16142" max="16142" width="10.33203125" style="41" customWidth="1"/>
    <col min="16143" max="16143" width="14" style="41" customWidth="1"/>
    <col min="16144" max="16144" width="44.6640625" style="41" customWidth="1"/>
    <col min="16145" max="16145" width="48.33203125" style="41" bestFit="1" customWidth="1"/>
    <col min="16146" max="16384" width="9.109375" style="41"/>
  </cols>
  <sheetData>
    <row r="1" spans="2:17" ht="15.6" x14ac:dyDescent="0.3">
      <c r="B1" s="3" t="s">
        <v>494</v>
      </c>
    </row>
    <row r="2" spans="2:17" ht="15.6" x14ac:dyDescent="0.3">
      <c r="B2" s="3" t="s">
        <v>495</v>
      </c>
    </row>
    <row r="3" spans="2:17" ht="15.6" x14ac:dyDescent="0.3">
      <c r="B3" s="100" t="s">
        <v>496</v>
      </c>
    </row>
    <row r="5" spans="2:17" ht="24.6" x14ac:dyDescent="0.3">
      <c r="C5" s="228" t="s">
        <v>94</v>
      </c>
      <c r="D5" s="228"/>
      <c r="E5" s="228"/>
      <c r="F5" s="228"/>
      <c r="G5" s="228"/>
      <c r="H5" s="228"/>
      <c r="I5" s="228"/>
      <c r="J5" s="228"/>
      <c r="K5" s="229"/>
      <c r="L5" s="230" t="s">
        <v>5</v>
      </c>
      <c r="M5" s="230"/>
      <c r="N5" s="47">
        <f>SUM(N7:N65544)</f>
        <v>31340</v>
      </c>
      <c r="O5" s="47">
        <f>SUM(O7:O65544)</f>
        <v>10536689823.400002</v>
      </c>
    </row>
    <row r="6" spans="2:17" s="5" customFormat="1" ht="74.25" customHeight="1" x14ac:dyDescent="0.3">
      <c r="B6" s="48" t="s">
        <v>95</v>
      </c>
      <c r="C6" s="49" t="s">
        <v>6</v>
      </c>
      <c r="D6" s="49" t="s">
        <v>7</v>
      </c>
      <c r="E6" s="49" t="s">
        <v>8</v>
      </c>
      <c r="F6" s="49" t="s">
        <v>9</v>
      </c>
      <c r="G6" s="49" t="s">
        <v>10</v>
      </c>
      <c r="H6" s="48" t="s">
        <v>11</v>
      </c>
      <c r="I6" s="48" t="s">
        <v>96</v>
      </c>
      <c r="J6" s="48" t="s">
        <v>12</v>
      </c>
      <c r="K6" s="48" t="s">
        <v>3</v>
      </c>
      <c r="L6" s="48" t="s">
        <v>13</v>
      </c>
      <c r="M6" s="48" t="s">
        <v>14</v>
      </c>
      <c r="N6" s="48" t="s">
        <v>15</v>
      </c>
      <c r="O6" s="48" t="s">
        <v>16</v>
      </c>
      <c r="P6" s="48" t="s">
        <v>97</v>
      </c>
      <c r="Q6" s="48" t="s">
        <v>98</v>
      </c>
    </row>
    <row r="7" spans="2:17" ht="39.6" x14ac:dyDescent="0.3">
      <c r="B7" s="52">
        <v>1</v>
      </c>
      <c r="C7" s="53">
        <v>44986</v>
      </c>
      <c r="D7" s="54"/>
      <c r="E7" s="55"/>
      <c r="F7" s="54" t="s">
        <v>99</v>
      </c>
      <c r="G7" s="56" t="s">
        <v>100</v>
      </c>
      <c r="H7" s="57">
        <f>C7</f>
        <v>44986</v>
      </c>
      <c r="I7" s="56" t="s">
        <v>101</v>
      </c>
      <c r="J7" s="58" t="s">
        <v>102</v>
      </c>
      <c r="K7" s="56" t="s">
        <v>103</v>
      </c>
      <c r="L7" s="119" t="s">
        <v>18</v>
      </c>
      <c r="M7" s="119" t="s">
        <v>104</v>
      </c>
      <c r="N7" s="50"/>
      <c r="O7" s="74">
        <v>60000000</v>
      </c>
      <c r="P7" s="73" t="str">
        <f>VLOOKUP(L7,[1]BDMTK!$A$4:$B$111,2,0)</f>
        <v>Tiền Việt Nam</v>
      </c>
      <c r="Q7" s="73" t="str">
        <f>VLOOKUP(M7,[1]BDMTK!$A$4:$B$111,2,0)</f>
        <v>Phải thu ngắn hạn_DNTN Thương Mại Thế Lâm</v>
      </c>
    </row>
    <row r="8" spans="2:17" x14ac:dyDescent="0.3">
      <c r="B8" s="52">
        <v>2</v>
      </c>
      <c r="C8" s="53">
        <v>44986</v>
      </c>
      <c r="D8" s="54"/>
      <c r="E8" s="55"/>
      <c r="F8" s="55" t="s">
        <v>105</v>
      </c>
      <c r="G8" s="59" t="s">
        <v>106</v>
      </c>
      <c r="H8" s="57">
        <f t="shared" ref="H8:H71" si="0">C8</f>
        <v>44986</v>
      </c>
      <c r="I8" s="56" t="s">
        <v>107</v>
      </c>
      <c r="J8" s="56" t="s">
        <v>108</v>
      </c>
      <c r="K8" s="60" t="s">
        <v>109</v>
      </c>
      <c r="L8" s="119" t="s">
        <v>110</v>
      </c>
      <c r="M8" s="119" t="s">
        <v>18</v>
      </c>
      <c r="N8" s="50"/>
      <c r="O8" s="50">
        <v>455599750</v>
      </c>
      <c r="P8" s="73" t="str">
        <f>VLOOKUP(L8,[1]BDMTK!$A$4:$B$111,2,0)</f>
        <v>Phải trả Công nhân viên_Lương</v>
      </c>
      <c r="Q8" s="73" t="str">
        <f>VLOOKUP(M8,[1]BDMTK!$A$4:$B$111,2,0)</f>
        <v>Tiền Việt Nam</v>
      </c>
    </row>
    <row r="9" spans="2:17" x14ac:dyDescent="0.3">
      <c r="B9" s="52">
        <v>3</v>
      </c>
      <c r="C9" s="53">
        <v>44987</v>
      </c>
      <c r="D9" s="54" t="s">
        <v>111</v>
      </c>
      <c r="E9" s="55"/>
      <c r="F9" s="55"/>
      <c r="G9" s="56" t="s">
        <v>106</v>
      </c>
      <c r="H9" s="57">
        <f t="shared" si="0"/>
        <v>44987</v>
      </c>
      <c r="I9" s="56" t="s">
        <v>107</v>
      </c>
      <c r="J9" s="56" t="s">
        <v>108</v>
      </c>
      <c r="K9" s="60" t="s">
        <v>112</v>
      </c>
      <c r="L9" s="119" t="s">
        <v>17</v>
      </c>
      <c r="M9" s="119" t="s">
        <v>18</v>
      </c>
      <c r="N9" s="50"/>
      <c r="O9" s="74">
        <v>400000000</v>
      </c>
      <c r="P9" s="73" t="str">
        <f>VLOOKUP(L9,[1]BDMTK!$A$4:$B$111,2,0)</f>
        <v>Tiền Việt Nam</v>
      </c>
      <c r="Q9" s="73" t="str">
        <f>VLOOKUP(M9,[1]BDMTK!$A$4:$B$111,2,0)</f>
        <v>Tiền Việt Nam</v>
      </c>
    </row>
    <row r="10" spans="2:17" ht="39.6" x14ac:dyDescent="0.3">
      <c r="B10" s="52">
        <v>4</v>
      </c>
      <c r="C10" s="53">
        <v>44988</v>
      </c>
      <c r="D10" s="54"/>
      <c r="E10" s="55"/>
      <c r="F10" s="55" t="s">
        <v>113</v>
      </c>
      <c r="G10" s="59" t="s">
        <v>114</v>
      </c>
      <c r="H10" s="57">
        <f t="shared" si="0"/>
        <v>44988</v>
      </c>
      <c r="I10" s="56" t="s">
        <v>115</v>
      </c>
      <c r="J10" s="58" t="s">
        <v>116</v>
      </c>
      <c r="K10" s="58" t="s">
        <v>117</v>
      </c>
      <c r="L10" s="119" t="s">
        <v>118</v>
      </c>
      <c r="M10" s="119" t="s">
        <v>18</v>
      </c>
      <c r="N10" s="50"/>
      <c r="O10" s="50">
        <v>100000000</v>
      </c>
      <c r="P10" s="73" t="str">
        <f>VLOOKUP(L10,[1]BDMTK!$A$4:$B$111,2,0)</f>
        <v>Phải trả người bán NH_Cty TNHH TM&amp;PTCN Quang Minh</v>
      </c>
      <c r="Q10" s="73" t="str">
        <f>VLOOKUP(M10,[1]BDMTK!$A$4:$B$111,2,0)</f>
        <v>Tiền Việt Nam</v>
      </c>
    </row>
    <row r="11" spans="2:17" ht="26.4" x14ac:dyDescent="0.3">
      <c r="B11" s="52">
        <v>5</v>
      </c>
      <c r="C11" s="53">
        <v>44989</v>
      </c>
      <c r="D11" s="54" t="s">
        <v>119</v>
      </c>
      <c r="E11" s="55"/>
      <c r="F11" s="55"/>
      <c r="G11" s="56" t="s">
        <v>120</v>
      </c>
      <c r="H11" s="57">
        <f t="shared" si="0"/>
        <v>44989</v>
      </c>
      <c r="I11" s="56" t="s">
        <v>121</v>
      </c>
      <c r="J11" s="56" t="s">
        <v>122</v>
      </c>
      <c r="K11" s="58" t="s">
        <v>123</v>
      </c>
      <c r="L11" s="119" t="s">
        <v>124</v>
      </c>
      <c r="M11" s="119" t="s">
        <v>17</v>
      </c>
      <c r="N11" s="50"/>
      <c r="O11" s="74">
        <v>5500000</v>
      </c>
      <c r="P11" s="73" t="str">
        <f>VLOOKUP(L11,[1]BDMTK!$A$4:$B$111,2,0)</f>
        <v>Tạm ứng_Nguyễn Hữu Nam</v>
      </c>
      <c r="Q11" s="73" t="str">
        <f>VLOOKUP(M11,[1]BDMTK!$A$4:$B$111,2,0)</f>
        <v>Tiền Việt Nam</v>
      </c>
    </row>
    <row r="12" spans="2:17" ht="18" customHeight="1" x14ac:dyDescent="0.3">
      <c r="B12" s="52">
        <v>6</v>
      </c>
      <c r="C12" s="53">
        <v>44990</v>
      </c>
      <c r="D12" s="54"/>
      <c r="E12" s="55"/>
      <c r="F12" s="55" t="s">
        <v>125</v>
      </c>
      <c r="G12" s="56" t="s">
        <v>126</v>
      </c>
      <c r="H12" s="57">
        <f t="shared" si="0"/>
        <v>44990</v>
      </c>
      <c r="I12" s="56" t="s">
        <v>121</v>
      </c>
      <c r="J12" s="56" t="s">
        <v>122</v>
      </c>
      <c r="K12" s="60" t="s">
        <v>127</v>
      </c>
      <c r="L12" s="119" t="s">
        <v>28</v>
      </c>
      <c r="M12" s="119" t="s">
        <v>124</v>
      </c>
      <c r="N12" s="50"/>
      <c r="O12" s="50">
        <v>2250000</v>
      </c>
      <c r="P12" s="73" t="str">
        <f>VLOOKUP(L12,[1]BDMTK!$A$4:$B$111,2,0)</f>
        <v>Chi phí vật liệu</v>
      </c>
      <c r="Q12" s="73" t="str">
        <f>VLOOKUP(M12,[1]BDMTK!$A$4:$B$111,2,0)</f>
        <v>Tạm ứng_Nguyễn Hữu Nam</v>
      </c>
    </row>
    <row r="13" spans="2:17" ht="18" customHeight="1" x14ac:dyDescent="0.3">
      <c r="B13" s="52">
        <v>7</v>
      </c>
      <c r="C13" s="53">
        <v>44990</v>
      </c>
      <c r="D13" s="54"/>
      <c r="E13" s="55"/>
      <c r="F13" s="55" t="s">
        <v>125</v>
      </c>
      <c r="G13" s="56" t="s">
        <v>126</v>
      </c>
      <c r="H13" s="57">
        <f t="shared" si="0"/>
        <v>44990</v>
      </c>
      <c r="I13" s="56" t="s">
        <v>121</v>
      </c>
      <c r="J13" s="56" t="s">
        <v>122</v>
      </c>
      <c r="K13" s="60" t="s">
        <v>127</v>
      </c>
      <c r="L13" s="119" t="s">
        <v>29</v>
      </c>
      <c r="M13" s="119" t="s">
        <v>124</v>
      </c>
      <c r="N13" s="50"/>
      <c r="O13" s="50">
        <v>2250000</v>
      </c>
      <c r="P13" s="73" t="str">
        <f>VLOOKUP(L13,[1]BDMTK!$A$4:$B$111,2,0)</f>
        <v>Chi phí vật liệu quản lý</v>
      </c>
      <c r="Q13" s="73" t="str">
        <f>VLOOKUP(M13,[1]BDMTK!$A$4:$B$111,2,0)</f>
        <v>Tạm ứng_Nguyễn Hữu Nam</v>
      </c>
    </row>
    <row r="14" spans="2:17" ht="18" customHeight="1" x14ac:dyDescent="0.3">
      <c r="B14" s="52">
        <v>8</v>
      </c>
      <c r="C14" s="53">
        <v>44990</v>
      </c>
      <c r="D14" s="54" t="s">
        <v>128</v>
      </c>
      <c r="E14" s="55"/>
      <c r="F14" s="54"/>
      <c r="G14" s="56" t="s">
        <v>126</v>
      </c>
      <c r="H14" s="57">
        <f t="shared" si="0"/>
        <v>44990</v>
      </c>
      <c r="I14" s="56" t="s">
        <v>121</v>
      </c>
      <c r="J14" s="56" t="s">
        <v>122</v>
      </c>
      <c r="K14" s="60" t="s">
        <v>129</v>
      </c>
      <c r="L14" s="119" t="s">
        <v>17</v>
      </c>
      <c r="M14" s="119" t="s">
        <v>124</v>
      </c>
      <c r="N14" s="50"/>
      <c r="O14" s="74">
        <v>1000000</v>
      </c>
      <c r="P14" s="73" t="str">
        <f>VLOOKUP(L14,[1]BDMTK!$A$4:$B$111,2,0)</f>
        <v>Tiền Việt Nam</v>
      </c>
      <c r="Q14" s="73" t="str">
        <f>VLOOKUP(M14,[1]BDMTK!$A$4:$B$111,2,0)</f>
        <v>Tạm ứng_Nguyễn Hữu Nam</v>
      </c>
    </row>
    <row r="15" spans="2:17" ht="18" customHeight="1" x14ac:dyDescent="0.3">
      <c r="B15" s="52">
        <v>9</v>
      </c>
      <c r="C15" s="53">
        <v>44992</v>
      </c>
      <c r="D15" s="54"/>
      <c r="E15" s="54"/>
      <c r="F15" s="54" t="s">
        <v>130</v>
      </c>
      <c r="G15" s="56" t="s">
        <v>131</v>
      </c>
      <c r="H15" s="57">
        <f t="shared" si="0"/>
        <v>44992</v>
      </c>
      <c r="I15" s="56" t="s">
        <v>132</v>
      </c>
      <c r="J15" s="56"/>
      <c r="K15" s="60" t="s">
        <v>133</v>
      </c>
      <c r="L15" s="119" t="s">
        <v>62</v>
      </c>
      <c r="M15" s="119" t="s">
        <v>18</v>
      </c>
      <c r="N15" s="50"/>
      <c r="O15" s="74">
        <v>15000000</v>
      </c>
      <c r="P15" s="73" t="str">
        <f>VLOOKUP(L15,[1]BDMTK!$A$4:$B$111,2,0)</f>
        <v>Chi phí dịch vụ mua ngoài</v>
      </c>
      <c r="Q15" s="73" t="str">
        <f>VLOOKUP(M15,[1]BDMTK!$A$4:$B$111,2,0)</f>
        <v>Tiền Việt Nam</v>
      </c>
    </row>
    <row r="16" spans="2:17" ht="18" customHeight="1" x14ac:dyDescent="0.3">
      <c r="B16" s="52">
        <v>10</v>
      </c>
      <c r="C16" s="53">
        <v>44992</v>
      </c>
      <c r="D16" s="54"/>
      <c r="E16" s="54"/>
      <c r="F16" s="54" t="s">
        <v>130</v>
      </c>
      <c r="G16" s="56" t="s">
        <v>131</v>
      </c>
      <c r="H16" s="57">
        <f>C16</f>
        <v>44992</v>
      </c>
      <c r="I16" s="56" t="s">
        <v>132</v>
      </c>
      <c r="J16" s="56"/>
      <c r="K16" s="60" t="s">
        <v>133</v>
      </c>
      <c r="L16" s="119" t="s">
        <v>24</v>
      </c>
      <c r="M16" s="119" t="s">
        <v>18</v>
      </c>
      <c r="N16" s="50"/>
      <c r="O16" s="74">
        <v>15000000</v>
      </c>
      <c r="P16" s="73" t="str">
        <f>VLOOKUP(L16,[1]BDMTK!$A$4:$B$111,2,0)</f>
        <v>Chi phí dịch vụ mua ngoài</v>
      </c>
      <c r="Q16" s="73" t="str">
        <f>VLOOKUP(M16,[1]BDMTK!$A$4:$B$111,2,0)</f>
        <v>Tiền Việt Nam</v>
      </c>
    </row>
    <row r="17" spans="2:17" ht="18" customHeight="1" x14ac:dyDescent="0.3">
      <c r="B17" s="52">
        <v>11</v>
      </c>
      <c r="C17" s="53">
        <v>44992</v>
      </c>
      <c r="D17" s="54"/>
      <c r="E17" s="54"/>
      <c r="F17" s="54" t="s">
        <v>130</v>
      </c>
      <c r="G17" s="56" t="s">
        <v>131</v>
      </c>
      <c r="H17" s="57">
        <f>C17</f>
        <v>44992</v>
      </c>
      <c r="I17" s="56" t="s">
        <v>132</v>
      </c>
      <c r="J17" s="56"/>
      <c r="K17" s="60" t="s">
        <v>133</v>
      </c>
      <c r="L17" s="119" t="s">
        <v>134</v>
      </c>
      <c r="M17" s="119" t="s">
        <v>18</v>
      </c>
      <c r="N17" s="50"/>
      <c r="O17" s="50">
        <v>20000000</v>
      </c>
      <c r="P17" s="73" t="str">
        <f>VLOOKUP(L17,[1]BDMTK!$A$4:$B$111,2,0)</f>
        <v>Chi phí dịch vụ mua ngoài Phân xưởng</v>
      </c>
      <c r="Q17" s="73" t="str">
        <f>VLOOKUP(M17,[1]BDMTK!$A$4:$B$111,2,0)</f>
        <v>Tiền Việt Nam</v>
      </c>
    </row>
    <row r="18" spans="2:17" ht="66" x14ac:dyDescent="0.3">
      <c r="B18" s="52">
        <v>12</v>
      </c>
      <c r="C18" s="53">
        <v>44993</v>
      </c>
      <c r="D18" s="54"/>
      <c r="E18" s="54"/>
      <c r="F18" s="54" t="s">
        <v>135</v>
      </c>
      <c r="G18" s="61" t="s">
        <v>136</v>
      </c>
      <c r="H18" s="57">
        <f t="shared" si="0"/>
        <v>44993</v>
      </c>
      <c r="I18" s="56" t="s">
        <v>137</v>
      </c>
      <c r="J18" s="58" t="s">
        <v>138</v>
      </c>
      <c r="K18" s="60" t="s">
        <v>139</v>
      </c>
      <c r="L18" s="119" t="s">
        <v>140</v>
      </c>
      <c r="M18" s="119" t="s">
        <v>18</v>
      </c>
      <c r="N18" s="50"/>
      <c r="O18" s="50">
        <v>66825000</v>
      </c>
      <c r="P18" s="73" t="str">
        <f>VLOOKUP(L18,[1]BDMTK!$A$4:$B$111,2,0)</f>
        <v>Phải trả người bán NH_Cty TNHH TM-DV Vĩnh Tường</v>
      </c>
      <c r="Q18" s="73" t="str">
        <f>VLOOKUP(M18,[1]BDMTK!$A$4:$B$111,2,0)</f>
        <v>Tiền Việt Nam</v>
      </c>
    </row>
    <row r="19" spans="2:17" ht="45" customHeight="1" x14ac:dyDescent="0.3">
      <c r="B19" s="52">
        <v>13</v>
      </c>
      <c r="C19" s="53">
        <v>45003</v>
      </c>
      <c r="D19" s="54" t="s">
        <v>141</v>
      </c>
      <c r="E19" s="54"/>
      <c r="F19" s="54"/>
      <c r="G19" s="62" t="s">
        <v>142</v>
      </c>
      <c r="H19" s="57">
        <f t="shared" si="0"/>
        <v>45003</v>
      </c>
      <c r="I19" s="56" t="s">
        <v>143</v>
      </c>
      <c r="J19" s="58" t="s">
        <v>144</v>
      </c>
      <c r="K19" s="60" t="s">
        <v>145</v>
      </c>
      <c r="L19" s="119" t="s">
        <v>146</v>
      </c>
      <c r="M19" s="119" t="s">
        <v>17</v>
      </c>
      <c r="N19" s="50"/>
      <c r="O19" s="50">
        <v>11880000</v>
      </c>
      <c r="P19" s="73" t="str">
        <f>VLOOKUP(L19,[1]BDMTK!$A$4:$B$111,2,0)</f>
        <v>Phải trả người bán NH_DNTN Việt Hoa</v>
      </c>
      <c r="Q19" s="73" t="str">
        <f>VLOOKUP(M19,[1]BDMTK!$A$4:$B$111,2,0)</f>
        <v>Tiền Việt Nam</v>
      </c>
    </row>
    <row r="20" spans="2:17" ht="39.6" x14ac:dyDescent="0.3">
      <c r="B20" s="52">
        <v>14</v>
      </c>
      <c r="C20" s="53">
        <v>45011</v>
      </c>
      <c r="D20" s="54"/>
      <c r="E20" s="55"/>
      <c r="F20" s="55" t="s">
        <v>147</v>
      </c>
      <c r="G20" s="56" t="s">
        <v>148</v>
      </c>
      <c r="H20" s="57">
        <f t="shared" si="0"/>
        <v>45011</v>
      </c>
      <c r="I20" s="63" t="s">
        <v>149</v>
      </c>
      <c r="J20" s="58" t="s">
        <v>150</v>
      </c>
      <c r="K20" s="60" t="s">
        <v>151</v>
      </c>
      <c r="L20" s="119" t="s">
        <v>18</v>
      </c>
      <c r="M20" s="119" t="s">
        <v>152</v>
      </c>
      <c r="N20" s="50"/>
      <c r="O20" s="50">
        <v>127116000</v>
      </c>
      <c r="P20" s="73" t="str">
        <f>VLOOKUP(L20,[1]BDMTK!$A$4:$B$111,2,0)</f>
        <v>Tiền Việt Nam</v>
      </c>
      <c r="Q20" s="73" t="str">
        <f>VLOOKUP(M20,[1]BDMTK!$A$4:$B$111,2,0)</f>
        <v>Phải thu ngắn hạn_DNTN Thương Mại Tú Tú</v>
      </c>
    </row>
    <row r="21" spans="2:17" ht="39.6" x14ac:dyDescent="0.3">
      <c r="B21" s="52">
        <v>15</v>
      </c>
      <c r="C21" s="53">
        <v>45011</v>
      </c>
      <c r="D21" s="54"/>
      <c r="E21" s="55"/>
      <c r="F21" s="55" t="s">
        <v>147</v>
      </c>
      <c r="G21" s="56" t="s">
        <v>148</v>
      </c>
      <c r="H21" s="57">
        <f t="shared" si="0"/>
        <v>45011</v>
      </c>
      <c r="I21" s="63" t="s">
        <v>153</v>
      </c>
      <c r="J21" s="58" t="s">
        <v>102</v>
      </c>
      <c r="K21" s="60" t="s">
        <v>154</v>
      </c>
      <c r="L21" s="119" t="s">
        <v>18</v>
      </c>
      <c r="M21" s="119" t="s">
        <v>104</v>
      </c>
      <c r="N21" s="50"/>
      <c r="O21" s="50">
        <v>122661000</v>
      </c>
      <c r="P21" s="73" t="str">
        <f>VLOOKUP(L21,[1]BDMTK!$A$4:$B$111,2,0)</f>
        <v>Tiền Việt Nam</v>
      </c>
      <c r="Q21" s="73" t="str">
        <f>VLOOKUP(M21,[1]BDMTK!$A$4:$B$111,2,0)</f>
        <v>Phải thu ngắn hạn_DNTN Thương Mại Thế Lâm</v>
      </c>
    </row>
    <row r="22" spans="2:17" ht="52.8" x14ac:dyDescent="0.3">
      <c r="B22" s="52">
        <v>16</v>
      </c>
      <c r="C22" s="53">
        <v>45015</v>
      </c>
      <c r="D22" s="54"/>
      <c r="E22" s="55"/>
      <c r="F22" s="55" t="s">
        <v>155</v>
      </c>
      <c r="G22" s="62" t="s">
        <v>156</v>
      </c>
      <c r="H22" s="57">
        <f t="shared" si="0"/>
        <v>45015</v>
      </c>
      <c r="I22" s="56" t="s">
        <v>157</v>
      </c>
      <c r="J22" s="58" t="s">
        <v>158</v>
      </c>
      <c r="K22" s="60" t="s">
        <v>159</v>
      </c>
      <c r="L22" s="119" t="s">
        <v>134</v>
      </c>
      <c r="M22" s="119" t="s">
        <v>18</v>
      </c>
      <c r="N22" s="50"/>
      <c r="O22" s="50">
        <v>27158400</v>
      </c>
      <c r="P22" s="73" t="str">
        <f>VLOOKUP(L22,[1]BDMTK!$A$4:$B$111,2,0)</f>
        <v>Chi phí dịch vụ mua ngoài Phân xưởng</v>
      </c>
      <c r="Q22" s="73" t="str">
        <f>VLOOKUP(M22,[1]BDMTK!$A$4:$B$111,2,0)</f>
        <v>Tiền Việt Nam</v>
      </c>
    </row>
    <row r="23" spans="2:17" ht="52.8" x14ac:dyDescent="0.3">
      <c r="B23" s="52">
        <v>17</v>
      </c>
      <c r="C23" s="53">
        <v>45015</v>
      </c>
      <c r="D23" s="54"/>
      <c r="E23" s="55"/>
      <c r="F23" s="55" t="s">
        <v>155</v>
      </c>
      <c r="G23" s="62" t="s">
        <v>156</v>
      </c>
      <c r="H23" s="57">
        <f t="shared" si="0"/>
        <v>45015</v>
      </c>
      <c r="I23" s="56" t="s">
        <v>157</v>
      </c>
      <c r="J23" s="58" t="s">
        <v>158</v>
      </c>
      <c r="K23" s="60" t="s">
        <v>159</v>
      </c>
      <c r="L23" s="119" t="s">
        <v>62</v>
      </c>
      <c r="M23" s="119" t="s">
        <v>18</v>
      </c>
      <c r="N23" s="50"/>
      <c r="O23" s="50">
        <v>1076363</v>
      </c>
      <c r="P23" s="73" t="str">
        <f>VLOOKUP(L23,[1]BDMTK!$A$4:$B$111,2,0)</f>
        <v>Chi phí dịch vụ mua ngoài</v>
      </c>
      <c r="Q23" s="73" t="str">
        <f>VLOOKUP(M23,[1]BDMTK!$A$4:$B$111,2,0)</f>
        <v>Tiền Việt Nam</v>
      </c>
    </row>
    <row r="24" spans="2:17" ht="52.8" x14ac:dyDescent="0.3">
      <c r="B24" s="52">
        <v>18</v>
      </c>
      <c r="C24" s="53">
        <v>45015</v>
      </c>
      <c r="D24" s="54"/>
      <c r="E24" s="55"/>
      <c r="F24" s="55" t="s">
        <v>155</v>
      </c>
      <c r="G24" s="62" t="s">
        <v>156</v>
      </c>
      <c r="H24" s="57">
        <f t="shared" si="0"/>
        <v>45015</v>
      </c>
      <c r="I24" s="56" t="s">
        <v>157</v>
      </c>
      <c r="J24" s="58" t="s">
        <v>158</v>
      </c>
      <c r="K24" s="60" t="s">
        <v>159</v>
      </c>
      <c r="L24" s="119" t="s">
        <v>24</v>
      </c>
      <c r="M24" s="119" t="s">
        <v>18</v>
      </c>
      <c r="N24" s="50"/>
      <c r="O24" s="50">
        <v>1076364</v>
      </c>
      <c r="P24" s="73" t="str">
        <f>VLOOKUP(L24,[1]BDMTK!$A$4:$B$111,2,0)</f>
        <v>Chi phí dịch vụ mua ngoài</v>
      </c>
      <c r="Q24" s="73" t="str">
        <f>VLOOKUP(M24,[1]BDMTK!$A$4:$B$111,2,0)</f>
        <v>Tiền Việt Nam</v>
      </c>
    </row>
    <row r="25" spans="2:17" ht="52.8" x14ac:dyDescent="0.3">
      <c r="B25" s="52">
        <v>19</v>
      </c>
      <c r="C25" s="53">
        <v>45015</v>
      </c>
      <c r="D25" s="54"/>
      <c r="E25" s="55"/>
      <c r="F25" s="55" t="s">
        <v>155</v>
      </c>
      <c r="G25" s="62" t="s">
        <v>156</v>
      </c>
      <c r="H25" s="57">
        <f t="shared" si="0"/>
        <v>45015</v>
      </c>
      <c r="I25" s="56" t="s">
        <v>157</v>
      </c>
      <c r="J25" s="58" t="s">
        <v>158</v>
      </c>
      <c r="K25" s="58" t="s">
        <v>160</v>
      </c>
      <c r="L25" s="119" t="s">
        <v>20</v>
      </c>
      <c r="M25" s="119" t="s">
        <v>18</v>
      </c>
      <c r="N25" s="50"/>
      <c r="O25" s="50">
        <v>2931113</v>
      </c>
      <c r="P25" s="73" t="str">
        <f>VLOOKUP(L25,[1]BDMTK!$A$4:$B$111,2,0)</f>
        <v>Thuế GTGT được khấu trừ HHDV</v>
      </c>
      <c r="Q25" s="73" t="str">
        <f>VLOOKUP(M25,[1]BDMTK!$A$4:$B$111,2,0)</f>
        <v>Tiền Việt Nam</v>
      </c>
    </row>
    <row r="26" spans="2:17" ht="52.8" x14ac:dyDescent="0.3">
      <c r="B26" s="52">
        <v>20</v>
      </c>
      <c r="C26" s="53">
        <v>45015</v>
      </c>
      <c r="D26" s="54"/>
      <c r="E26" s="55"/>
      <c r="F26" s="55" t="s">
        <v>161</v>
      </c>
      <c r="G26" s="62" t="s">
        <v>162</v>
      </c>
      <c r="H26" s="57">
        <f>C26</f>
        <v>45015</v>
      </c>
      <c r="I26" s="56" t="s">
        <v>163</v>
      </c>
      <c r="J26" s="58" t="s">
        <v>164</v>
      </c>
      <c r="K26" s="60" t="s">
        <v>165</v>
      </c>
      <c r="L26" s="119" t="s">
        <v>134</v>
      </c>
      <c r="M26" s="119" t="s">
        <v>18</v>
      </c>
      <c r="N26" s="50"/>
      <c r="O26" s="50">
        <v>20086957</v>
      </c>
      <c r="P26" s="73" t="str">
        <f>VLOOKUP(L26,[1]BDMTK!$A$4:$B$111,2,0)</f>
        <v>Chi phí dịch vụ mua ngoài Phân xưởng</v>
      </c>
      <c r="Q26" s="73" t="str">
        <f>VLOOKUP(M26,[1]BDMTK!$A$4:$B$111,2,0)</f>
        <v>Tiền Việt Nam</v>
      </c>
    </row>
    <row r="27" spans="2:17" ht="52.8" x14ac:dyDescent="0.3">
      <c r="B27" s="52">
        <v>21</v>
      </c>
      <c r="C27" s="53">
        <v>45015</v>
      </c>
      <c r="D27" s="54"/>
      <c r="E27" s="55"/>
      <c r="F27" s="55" t="s">
        <v>161</v>
      </c>
      <c r="G27" s="62" t="s">
        <v>162</v>
      </c>
      <c r="H27" s="57">
        <f>C27</f>
        <v>45015</v>
      </c>
      <c r="I27" s="56" t="s">
        <v>163</v>
      </c>
      <c r="J27" s="58" t="s">
        <v>164</v>
      </c>
      <c r="K27" s="60" t="s">
        <v>166</v>
      </c>
      <c r="L27" s="119" t="s">
        <v>62</v>
      </c>
      <c r="M27" s="119" t="s">
        <v>18</v>
      </c>
      <c r="N27" s="50"/>
      <c r="O27" s="50">
        <v>2008696</v>
      </c>
      <c r="P27" s="73" t="str">
        <f>VLOOKUP(L27,[1]BDMTK!$A$4:$B$111,2,0)</f>
        <v>Chi phí dịch vụ mua ngoài</v>
      </c>
      <c r="Q27" s="73" t="str">
        <f>VLOOKUP(M27,[1]BDMTK!$A$4:$B$111,2,0)</f>
        <v>Tiền Việt Nam</v>
      </c>
    </row>
    <row r="28" spans="2:17" ht="52.8" x14ac:dyDescent="0.3">
      <c r="B28" s="52">
        <v>22</v>
      </c>
      <c r="C28" s="53">
        <v>45015</v>
      </c>
      <c r="D28" s="54"/>
      <c r="E28" s="55"/>
      <c r="F28" s="55" t="s">
        <v>161</v>
      </c>
      <c r="G28" s="62" t="s">
        <v>162</v>
      </c>
      <c r="H28" s="57">
        <f>C28</f>
        <v>45015</v>
      </c>
      <c r="I28" s="56" t="s">
        <v>163</v>
      </c>
      <c r="J28" s="58" t="s">
        <v>164</v>
      </c>
      <c r="K28" s="60" t="s">
        <v>167</v>
      </c>
      <c r="L28" s="119" t="s">
        <v>24</v>
      </c>
      <c r="M28" s="119" t="s">
        <v>18</v>
      </c>
      <c r="N28" s="50"/>
      <c r="O28" s="50">
        <v>2008695</v>
      </c>
      <c r="P28" s="73" t="str">
        <f>VLOOKUP(L28,[1]BDMTK!$A$4:$B$111,2,0)</f>
        <v>Chi phí dịch vụ mua ngoài</v>
      </c>
      <c r="Q28" s="73" t="str">
        <f>VLOOKUP(M28,[1]BDMTK!$A$4:$B$111,2,0)</f>
        <v>Tiền Việt Nam</v>
      </c>
    </row>
    <row r="29" spans="2:17" ht="52.8" x14ac:dyDescent="0.3">
      <c r="B29" s="52">
        <v>23</v>
      </c>
      <c r="C29" s="53">
        <v>45015</v>
      </c>
      <c r="D29" s="54"/>
      <c r="E29" s="55"/>
      <c r="F29" s="55" t="s">
        <v>161</v>
      </c>
      <c r="G29" s="62" t="s">
        <v>162</v>
      </c>
      <c r="H29" s="57">
        <f>C29</f>
        <v>45015</v>
      </c>
      <c r="I29" s="56" t="s">
        <v>163</v>
      </c>
      <c r="J29" s="58" t="s">
        <v>164</v>
      </c>
      <c r="K29" s="60" t="s">
        <v>168</v>
      </c>
      <c r="L29" s="119" t="s">
        <v>20</v>
      </c>
      <c r="M29" s="119" t="s">
        <v>18</v>
      </c>
      <c r="N29" s="50"/>
      <c r="O29" s="50">
        <v>1205217</v>
      </c>
      <c r="P29" s="73" t="str">
        <f>VLOOKUP(L29,[1]BDMTK!$A$4:$B$111,2,0)</f>
        <v>Thuế GTGT được khấu trừ HHDV</v>
      </c>
      <c r="Q29" s="73" t="str">
        <f>VLOOKUP(M29,[1]BDMTK!$A$4:$B$111,2,0)</f>
        <v>Tiền Việt Nam</v>
      </c>
    </row>
    <row r="30" spans="2:17" ht="52.8" x14ac:dyDescent="0.3">
      <c r="B30" s="52">
        <v>24</v>
      </c>
      <c r="C30" s="53">
        <v>45015</v>
      </c>
      <c r="D30" s="54"/>
      <c r="E30" s="55"/>
      <c r="F30" s="55" t="s">
        <v>169</v>
      </c>
      <c r="G30" s="62" t="s">
        <v>170</v>
      </c>
      <c r="H30" s="57">
        <f t="shared" si="0"/>
        <v>45015</v>
      </c>
      <c r="I30" s="59" t="s">
        <v>171</v>
      </c>
      <c r="J30" s="58" t="s">
        <v>172</v>
      </c>
      <c r="K30" s="60" t="s">
        <v>173</v>
      </c>
      <c r="L30" s="119" t="s">
        <v>134</v>
      </c>
      <c r="M30" s="119" t="s">
        <v>18</v>
      </c>
      <c r="N30" s="50"/>
      <c r="O30" s="50">
        <v>2141563</v>
      </c>
      <c r="P30" s="73" t="str">
        <f>VLOOKUP(L30,[1]BDMTK!$A$4:$B$111,2,0)</f>
        <v>Chi phí dịch vụ mua ngoài Phân xưởng</v>
      </c>
      <c r="Q30" s="73" t="str">
        <f>VLOOKUP(M30,[1]BDMTK!$A$4:$B$111,2,0)</f>
        <v>Tiền Việt Nam</v>
      </c>
    </row>
    <row r="31" spans="2:17" ht="52.8" x14ac:dyDescent="0.3">
      <c r="B31" s="52">
        <v>25</v>
      </c>
      <c r="C31" s="53">
        <v>45015</v>
      </c>
      <c r="D31" s="54"/>
      <c r="E31" s="55"/>
      <c r="F31" s="55" t="s">
        <v>169</v>
      </c>
      <c r="G31" s="62" t="s">
        <v>170</v>
      </c>
      <c r="H31" s="57">
        <f t="shared" si="0"/>
        <v>45015</v>
      </c>
      <c r="I31" s="59" t="s">
        <v>171</v>
      </c>
      <c r="J31" s="58" t="s">
        <v>172</v>
      </c>
      <c r="K31" s="60" t="s">
        <v>173</v>
      </c>
      <c r="L31" s="119" t="s">
        <v>62</v>
      </c>
      <c r="M31" s="119" t="s">
        <v>18</v>
      </c>
      <c r="N31" s="50"/>
      <c r="O31" s="50">
        <v>3950000</v>
      </c>
      <c r="P31" s="73" t="str">
        <f>VLOOKUP(L31,[1]BDMTK!$A$4:$B$111,2,0)</f>
        <v>Chi phí dịch vụ mua ngoài</v>
      </c>
      <c r="Q31" s="73" t="str">
        <f>VLOOKUP(M31,[1]BDMTK!$A$4:$B$111,2,0)</f>
        <v>Tiền Việt Nam</v>
      </c>
    </row>
    <row r="32" spans="2:17" ht="52.8" x14ac:dyDescent="0.3">
      <c r="B32" s="52">
        <v>26</v>
      </c>
      <c r="C32" s="53">
        <v>45015</v>
      </c>
      <c r="D32" s="54"/>
      <c r="E32" s="55"/>
      <c r="F32" s="55" t="s">
        <v>169</v>
      </c>
      <c r="G32" s="62" t="s">
        <v>170</v>
      </c>
      <c r="H32" s="57">
        <f t="shared" si="0"/>
        <v>45015</v>
      </c>
      <c r="I32" s="59" t="s">
        <v>171</v>
      </c>
      <c r="J32" s="58" t="s">
        <v>172</v>
      </c>
      <c r="K32" s="60" t="s">
        <v>173</v>
      </c>
      <c r="L32" s="119" t="s">
        <v>24</v>
      </c>
      <c r="M32" s="119" t="s">
        <v>18</v>
      </c>
      <c r="N32" s="50"/>
      <c r="O32" s="50">
        <v>3220000</v>
      </c>
      <c r="P32" s="73" t="str">
        <f>VLOOKUP(L32,[1]BDMTK!$A$4:$B$111,2,0)</f>
        <v>Chi phí dịch vụ mua ngoài</v>
      </c>
      <c r="Q32" s="73" t="str">
        <f>VLOOKUP(M32,[1]BDMTK!$A$4:$B$111,2,0)</f>
        <v>Tiền Việt Nam</v>
      </c>
    </row>
    <row r="33" spans="2:17" ht="52.8" x14ac:dyDescent="0.3">
      <c r="B33" s="52">
        <v>27</v>
      </c>
      <c r="C33" s="53">
        <v>45015</v>
      </c>
      <c r="D33" s="54"/>
      <c r="E33" s="55"/>
      <c r="F33" s="55" t="s">
        <v>169</v>
      </c>
      <c r="G33" s="62" t="s">
        <v>170</v>
      </c>
      <c r="H33" s="57">
        <f t="shared" si="0"/>
        <v>45015</v>
      </c>
      <c r="I33" s="59" t="s">
        <v>171</v>
      </c>
      <c r="J33" s="58" t="s">
        <v>172</v>
      </c>
      <c r="K33" s="60" t="s">
        <v>168</v>
      </c>
      <c r="L33" s="119" t="s">
        <v>20</v>
      </c>
      <c r="M33" s="119" t="s">
        <v>18</v>
      </c>
      <c r="N33" s="50"/>
      <c r="O33" s="50">
        <v>931156</v>
      </c>
      <c r="P33" s="73" t="str">
        <f>VLOOKUP(L33,[1]BDMTK!$A$4:$B$111,2,0)</f>
        <v>Thuế GTGT được khấu trừ HHDV</v>
      </c>
      <c r="Q33" s="73" t="str">
        <f>VLOOKUP(M33,[1]BDMTK!$A$4:$B$111,2,0)</f>
        <v>Tiền Việt Nam</v>
      </c>
    </row>
    <row r="34" spans="2:17" ht="40.950000000000003" customHeight="1" x14ac:dyDescent="0.3">
      <c r="B34" s="52">
        <v>28</v>
      </c>
      <c r="C34" s="53">
        <v>44988</v>
      </c>
      <c r="D34" s="54"/>
      <c r="E34" s="55" t="s">
        <v>174</v>
      </c>
      <c r="F34" s="54"/>
      <c r="G34" s="56" t="s">
        <v>175</v>
      </c>
      <c r="H34" s="57">
        <f t="shared" si="0"/>
        <v>44988</v>
      </c>
      <c r="I34" s="56" t="s">
        <v>176</v>
      </c>
      <c r="J34" s="58" t="s">
        <v>177</v>
      </c>
      <c r="K34" s="60" t="s">
        <v>178</v>
      </c>
      <c r="L34" s="119" t="s">
        <v>179</v>
      </c>
      <c r="M34" s="119" t="s">
        <v>180</v>
      </c>
      <c r="N34" s="50"/>
      <c r="O34" s="50">
        <v>157500000</v>
      </c>
      <c r="P34" s="73" t="str">
        <f>VLOOKUP(L34,[1]BDMTK!$A$4:$B$111,2,0)</f>
        <v>Máy tính bàn</v>
      </c>
      <c r="Q34" s="73" t="str">
        <f>VLOOKUP(M34,[1]BDMTK!$A$4:$B$111,2,0)</f>
        <v>Phải trả người bán NH_Cty TNHH Phân Phối FPT</v>
      </c>
    </row>
    <row r="35" spans="2:17" ht="40.950000000000003" customHeight="1" x14ac:dyDescent="0.3">
      <c r="B35" s="52">
        <v>29</v>
      </c>
      <c r="C35" s="53">
        <v>44988</v>
      </c>
      <c r="D35" s="54"/>
      <c r="E35" s="55" t="s">
        <v>174</v>
      </c>
      <c r="F35" s="54"/>
      <c r="G35" s="56" t="s">
        <v>175</v>
      </c>
      <c r="H35" s="57">
        <f>C35</f>
        <v>44988</v>
      </c>
      <c r="I35" s="56" t="s">
        <v>176</v>
      </c>
      <c r="J35" s="58" t="s">
        <v>177</v>
      </c>
      <c r="K35" s="60" t="s">
        <v>181</v>
      </c>
      <c r="L35" s="119" t="s">
        <v>20</v>
      </c>
      <c r="M35" s="119" t="s">
        <v>180</v>
      </c>
      <c r="N35" s="50"/>
      <c r="O35" s="50">
        <v>15750000</v>
      </c>
      <c r="P35" s="73" t="str">
        <f>VLOOKUP(L35,[1]BDMTK!$A$4:$B$111,2,0)</f>
        <v>Thuế GTGT được khấu trừ HHDV</v>
      </c>
      <c r="Q35" s="73" t="str">
        <f>VLOOKUP(M35,[1]BDMTK!$A$4:$B$111,2,0)</f>
        <v>Phải trả người bán NH_Cty TNHH Phân Phối FPT</v>
      </c>
    </row>
    <row r="36" spans="2:17" ht="40.950000000000003" customHeight="1" x14ac:dyDescent="0.3">
      <c r="B36" s="52">
        <v>30</v>
      </c>
      <c r="C36" s="53">
        <v>44988</v>
      </c>
      <c r="D36" s="54"/>
      <c r="E36" s="55" t="s">
        <v>182</v>
      </c>
      <c r="F36" s="54"/>
      <c r="G36" s="56"/>
      <c r="H36" s="57">
        <f>C36</f>
        <v>44988</v>
      </c>
      <c r="I36" s="56" t="s">
        <v>176</v>
      </c>
      <c r="J36" s="58" t="s">
        <v>177</v>
      </c>
      <c r="K36" s="60" t="s">
        <v>183</v>
      </c>
      <c r="L36" s="119" t="s">
        <v>184</v>
      </c>
      <c r="M36" s="119" t="s">
        <v>179</v>
      </c>
      <c r="N36" s="50"/>
      <c r="O36" s="50">
        <v>157500000</v>
      </c>
      <c r="P36" s="73" t="str">
        <f>VLOOKUP(L36,[1]BDMTK!$A$4:$B$111,2,0)</f>
        <v>Chi phí trả trước_Máy tính</v>
      </c>
      <c r="Q36" s="73" t="str">
        <f>VLOOKUP(M36,[1]BDMTK!$A$4:$B$111,2,0)</f>
        <v>Máy tính bàn</v>
      </c>
    </row>
    <row r="37" spans="2:17" ht="72" customHeight="1" x14ac:dyDescent="0.3">
      <c r="B37" s="52">
        <v>31</v>
      </c>
      <c r="C37" s="53">
        <v>44991</v>
      </c>
      <c r="D37" s="54"/>
      <c r="E37" s="55" t="s">
        <v>185</v>
      </c>
      <c r="F37" s="55"/>
      <c r="G37" s="61" t="s">
        <v>186</v>
      </c>
      <c r="H37" s="57">
        <f t="shared" si="0"/>
        <v>44991</v>
      </c>
      <c r="I37" s="56" t="s">
        <v>187</v>
      </c>
      <c r="J37" s="58" t="s">
        <v>188</v>
      </c>
      <c r="K37" s="56" t="s">
        <v>189</v>
      </c>
      <c r="L37" s="119" t="s">
        <v>190</v>
      </c>
      <c r="M37" s="119" t="s">
        <v>191</v>
      </c>
      <c r="N37" s="50">
        <v>5000</v>
      </c>
      <c r="O37" s="50">
        <v>840000000</v>
      </c>
      <c r="P37" s="73" t="str">
        <f>VLOOKUP(L37,[1]BDMTK!$A$4:$B$111,2,0)</f>
        <v>Vải kaki polyester khổ 1.4</v>
      </c>
      <c r="Q37" s="73" t="str">
        <f>VLOOKUP(M37,[1]BDMTK!$A$4:$B$111,2,0)</f>
        <v>Phải trả người bán NH_Cty CP Dệt May Gia Định</v>
      </c>
    </row>
    <row r="38" spans="2:17" ht="78.599999999999994" customHeight="1" x14ac:dyDescent="0.3">
      <c r="B38" s="52">
        <v>32</v>
      </c>
      <c r="C38" s="53">
        <v>44991</v>
      </c>
      <c r="D38" s="54"/>
      <c r="E38" s="55" t="s">
        <v>185</v>
      </c>
      <c r="F38" s="55"/>
      <c r="G38" s="61" t="s">
        <v>186</v>
      </c>
      <c r="H38" s="57">
        <f>C38</f>
        <v>44991</v>
      </c>
      <c r="I38" s="56" t="s">
        <v>187</v>
      </c>
      <c r="J38" s="58" t="s">
        <v>188</v>
      </c>
      <c r="K38" s="60" t="s">
        <v>192</v>
      </c>
      <c r="L38" s="119" t="s">
        <v>20</v>
      </c>
      <c r="M38" s="119" t="s">
        <v>191</v>
      </c>
      <c r="N38" s="50"/>
      <c r="O38" s="50">
        <v>84000000</v>
      </c>
      <c r="P38" s="73" t="str">
        <f>VLOOKUP(L38,[1]BDMTK!$A$4:$B$111,2,0)</f>
        <v>Thuế GTGT được khấu trừ HHDV</v>
      </c>
      <c r="Q38" s="73" t="str">
        <f>VLOOKUP(M38,[1]BDMTK!$A$4:$B$111,2,0)</f>
        <v>Phải trả người bán NH_Cty CP Dệt May Gia Định</v>
      </c>
    </row>
    <row r="39" spans="2:17" ht="78" customHeight="1" x14ac:dyDescent="0.3">
      <c r="B39" s="52">
        <v>33</v>
      </c>
      <c r="C39" s="53">
        <v>44991</v>
      </c>
      <c r="D39" s="54"/>
      <c r="E39" s="55" t="s">
        <v>185</v>
      </c>
      <c r="F39" s="55"/>
      <c r="G39" s="61" t="s">
        <v>186</v>
      </c>
      <c r="H39" s="57">
        <f>C39</f>
        <v>44991</v>
      </c>
      <c r="I39" s="56" t="s">
        <v>193</v>
      </c>
      <c r="J39" s="58" t="s">
        <v>144</v>
      </c>
      <c r="K39" s="56" t="s">
        <v>194</v>
      </c>
      <c r="L39" s="119" t="s">
        <v>190</v>
      </c>
      <c r="M39" s="119" t="s">
        <v>146</v>
      </c>
      <c r="N39" s="50"/>
      <c r="O39" s="50">
        <v>3000000</v>
      </c>
      <c r="P39" s="73" t="str">
        <f>VLOOKUP(L39,[1]BDMTK!$A$4:$B$111,2,0)</f>
        <v>Vải kaki polyester khổ 1.4</v>
      </c>
      <c r="Q39" s="73" t="str">
        <f>VLOOKUP(M39,[1]BDMTK!$A$4:$B$111,2,0)</f>
        <v>Phải trả người bán NH_DNTN Việt Hoa</v>
      </c>
    </row>
    <row r="40" spans="2:17" ht="78" customHeight="1" x14ac:dyDescent="0.3">
      <c r="B40" s="52">
        <v>34</v>
      </c>
      <c r="C40" s="53">
        <v>44991</v>
      </c>
      <c r="D40" s="54"/>
      <c r="E40" s="55" t="s">
        <v>185</v>
      </c>
      <c r="F40" s="55"/>
      <c r="G40" s="61" t="s">
        <v>186</v>
      </c>
      <c r="H40" s="57">
        <f>C40</f>
        <v>44991</v>
      </c>
      <c r="I40" s="56" t="s">
        <v>193</v>
      </c>
      <c r="J40" s="58" t="s">
        <v>144</v>
      </c>
      <c r="K40" s="60" t="s">
        <v>195</v>
      </c>
      <c r="L40" s="119" t="s">
        <v>20</v>
      </c>
      <c r="M40" s="119" t="s">
        <v>146</v>
      </c>
      <c r="N40" s="50"/>
      <c r="O40" s="50">
        <v>300000</v>
      </c>
      <c r="P40" s="73" t="str">
        <f>VLOOKUP(L40,[1]BDMTK!$A$4:$B$111,2,0)</f>
        <v>Thuế GTGT được khấu trừ HHDV</v>
      </c>
      <c r="Q40" s="73" t="str">
        <f>VLOOKUP(M40,[1]BDMTK!$A$4:$B$111,2,0)</f>
        <v>Phải trả người bán NH_DNTN Việt Hoa</v>
      </c>
    </row>
    <row r="41" spans="2:17" ht="78" customHeight="1" x14ac:dyDescent="0.3">
      <c r="B41" s="52">
        <v>35</v>
      </c>
      <c r="C41" s="53">
        <v>44993</v>
      </c>
      <c r="D41" s="54"/>
      <c r="E41" s="55" t="s">
        <v>196</v>
      </c>
      <c r="F41" s="55"/>
      <c r="G41" s="61" t="s">
        <v>197</v>
      </c>
      <c r="H41" s="57">
        <f t="shared" si="0"/>
        <v>44993</v>
      </c>
      <c r="I41" s="56" t="s">
        <v>137</v>
      </c>
      <c r="J41" s="58" t="s">
        <v>138</v>
      </c>
      <c r="K41" s="56" t="s">
        <v>198</v>
      </c>
      <c r="L41" s="119" t="s">
        <v>199</v>
      </c>
      <c r="M41" s="119" t="s">
        <v>140</v>
      </c>
      <c r="N41" s="50">
        <v>500</v>
      </c>
      <c r="O41" s="50">
        <v>12000000</v>
      </c>
      <c r="P41" s="73" t="str">
        <f>VLOOKUP(L41,[1]BDMTK!$A$4:$B$111,2,0)</f>
        <v>Chỉ may công nghiệp</v>
      </c>
      <c r="Q41" s="73" t="str">
        <f>VLOOKUP(M41,[1]BDMTK!$A$4:$B$111,2,0)</f>
        <v>Phải trả người bán NH_Cty TNHH TM-DV Vĩnh Tường</v>
      </c>
    </row>
    <row r="42" spans="2:17" ht="78" customHeight="1" x14ac:dyDescent="0.3">
      <c r="B42" s="52">
        <v>36</v>
      </c>
      <c r="C42" s="53">
        <v>44993</v>
      </c>
      <c r="D42" s="54"/>
      <c r="E42" s="55" t="s">
        <v>196</v>
      </c>
      <c r="F42" s="54"/>
      <c r="G42" s="61" t="s">
        <v>197</v>
      </c>
      <c r="H42" s="57">
        <f t="shared" si="0"/>
        <v>44993</v>
      </c>
      <c r="I42" s="56" t="s">
        <v>137</v>
      </c>
      <c r="J42" s="58" t="s">
        <v>138</v>
      </c>
      <c r="K42" s="56" t="s">
        <v>200</v>
      </c>
      <c r="L42" s="119" t="s">
        <v>201</v>
      </c>
      <c r="M42" s="119" t="s">
        <v>140</v>
      </c>
      <c r="N42" s="50">
        <v>1000</v>
      </c>
      <c r="O42" s="50">
        <v>22250000</v>
      </c>
      <c r="P42" s="73" t="str">
        <f>VLOOKUP(L42,[1]BDMTK!$A$4:$B$111,2,0)</f>
        <v>Keo đứng làm đế cổ</v>
      </c>
      <c r="Q42" s="73" t="str">
        <f>VLOOKUP(M42,[1]BDMTK!$A$4:$B$111,2,0)</f>
        <v>Phải trả người bán NH_Cty TNHH TM-DV Vĩnh Tường</v>
      </c>
    </row>
    <row r="43" spans="2:17" ht="78" customHeight="1" x14ac:dyDescent="0.3">
      <c r="B43" s="52">
        <v>37</v>
      </c>
      <c r="C43" s="53">
        <v>44993</v>
      </c>
      <c r="D43" s="54"/>
      <c r="E43" s="55" t="s">
        <v>196</v>
      </c>
      <c r="F43" s="55"/>
      <c r="G43" s="61" t="s">
        <v>197</v>
      </c>
      <c r="H43" s="57">
        <f t="shared" si="0"/>
        <v>44993</v>
      </c>
      <c r="I43" s="56" t="s">
        <v>137</v>
      </c>
      <c r="J43" s="58" t="s">
        <v>138</v>
      </c>
      <c r="K43" s="56" t="s">
        <v>202</v>
      </c>
      <c r="L43" s="119" t="s">
        <v>203</v>
      </c>
      <c r="M43" s="119" t="s">
        <v>140</v>
      </c>
      <c r="N43" s="50">
        <v>500</v>
      </c>
      <c r="O43" s="50">
        <v>17500000</v>
      </c>
      <c r="P43" s="73" t="str">
        <f>VLOOKUP(L43,[1]BDMTK!$A$4:$B$111,2,0)</f>
        <v>Nút áo sơ mi</v>
      </c>
      <c r="Q43" s="73" t="str">
        <f>VLOOKUP(M43,[1]BDMTK!$A$4:$B$111,2,0)</f>
        <v>Phải trả người bán NH_Cty TNHH TM-DV Vĩnh Tường</v>
      </c>
    </row>
    <row r="44" spans="2:17" ht="78" customHeight="1" x14ac:dyDescent="0.3">
      <c r="B44" s="52">
        <v>38</v>
      </c>
      <c r="C44" s="53">
        <v>44993</v>
      </c>
      <c r="D44" s="54"/>
      <c r="E44" s="55" t="s">
        <v>196</v>
      </c>
      <c r="F44" s="55"/>
      <c r="G44" s="61" t="s">
        <v>197</v>
      </c>
      <c r="H44" s="57">
        <f t="shared" si="0"/>
        <v>44993</v>
      </c>
      <c r="I44" s="56" t="s">
        <v>137</v>
      </c>
      <c r="J44" s="58" t="s">
        <v>138</v>
      </c>
      <c r="K44" s="56" t="s">
        <v>204</v>
      </c>
      <c r="L44" s="119" t="s">
        <v>205</v>
      </c>
      <c r="M44" s="119" t="s">
        <v>140</v>
      </c>
      <c r="N44" s="50">
        <v>200</v>
      </c>
      <c r="O44" s="50">
        <v>9000000</v>
      </c>
      <c r="P44" s="73" t="str">
        <f>VLOOKUP(L44,[1]BDMTK!$A$4:$B$111,2,0)</f>
        <v>Nút quần tây</v>
      </c>
      <c r="Q44" s="73" t="str">
        <f>VLOOKUP(M44,[1]BDMTK!$A$4:$B$111,2,0)</f>
        <v>Phải trả người bán NH_Cty TNHH TM-DV Vĩnh Tường</v>
      </c>
    </row>
    <row r="45" spans="2:17" ht="78" customHeight="1" x14ac:dyDescent="0.3">
      <c r="B45" s="52">
        <v>39</v>
      </c>
      <c r="C45" s="53">
        <v>44993</v>
      </c>
      <c r="D45" s="54"/>
      <c r="E45" s="55" t="s">
        <v>196</v>
      </c>
      <c r="F45" s="55"/>
      <c r="G45" s="61" t="s">
        <v>197</v>
      </c>
      <c r="H45" s="57">
        <f t="shared" si="0"/>
        <v>44993</v>
      </c>
      <c r="I45" s="56" t="s">
        <v>137</v>
      </c>
      <c r="J45" s="58" t="s">
        <v>138</v>
      </c>
      <c r="K45" s="60" t="s">
        <v>206</v>
      </c>
      <c r="L45" s="119" t="s">
        <v>20</v>
      </c>
      <c r="M45" s="119" t="s">
        <v>140</v>
      </c>
      <c r="O45" s="50">
        <v>6075000</v>
      </c>
      <c r="P45" s="73" t="str">
        <f>VLOOKUP(L45,[1]BDMTK!$A$4:$B$111,2,0)</f>
        <v>Thuế GTGT được khấu trừ HHDV</v>
      </c>
      <c r="Q45" s="73" t="str">
        <f>VLOOKUP(M45,[1]BDMTK!$A$4:$B$111,2,0)</f>
        <v>Phải trả người bán NH_Cty TNHH TM-DV Vĩnh Tường</v>
      </c>
    </row>
    <row r="46" spans="2:17" ht="13.8" x14ac:dyDescent="0.3">
      <c r="B46" s="52">
        <v>40</v>
      </c>
      <c r="C46" s="53">
        <v>44995</v>
      </c>
      <c r="D46" s="54"/>
      <c r="E46" s="55" t="s">
        <v>207</v>
      </c>
      <c r="F46" s="54"/>
      <c r="G46" s="61"/>
      <c r="H46" s="57">
        <f t="shared" si="0"/>
        <v>44995</v>
      </c>
      <c r="I46" s="56"/>
      <c r="J46" s="64"/>
      <c r="K46" s="56" t="s">
        <v>208</v>
      </c>
      <c r="L46" s="119" t="s">
        <v>209</v>
      </c>
      <c r="M46" s="119" t="s">
        <v>190</v>
      </c>
      <c r="N46" s="50">
        <v>3600</v>
      </c>
      <c r="O46" s="50">
        <v>579760000</v>
      </c>
      <c r="P46" s="73" t="str">
        <f>VLOOKUP(L46,[1]BDMTK!$A$4:$B$111,2,0)</f>
        <v>Chi phí nguyên liệu, vật liệu_Phân xưởng 2</v>
      </c>
      <c r="Q46" s="73" t="str">
        <f>VLOOKUP(M46,[1]BDMTK!$A$4:$B$111,2,0)</f>
        <v>Vải kaki polyester khổ 1.4</v>
      </c>
    </row>
    <row r="47" spans="2:17" ht="18" customHeight="1" x14ac:dyDescent="0.3">
      <c r="B47" s="52">
        <v>41</v>
      </c>
      <c r="C47" s="53">
        <v>44995</v>
      </c>
      <c r="D47" s="54"/>
      <c r="E47" s="55" t="s">
        <v>207</v>
      </c>
      <c r="F47" s="54"/>
      <c r="G47" s="61"/>
      <c r="H47" s="57">
        <f t="shared" si="0"/>
        <v>44995</v>
      </c>
      <c r="I47" s="56"/>
      <c r="J47" s="64"/>
      <c r="K47" s="56" t="s">
        <v>210</v>
      </c>
      <c r="L47" s="119" t="s">
        <v>209</v>
      </c>
      <c r="M47" s="119" t="s">
        <v>199</v>
      </c>
      <c r="N47" s="50">
        <v>200</v>
      </c>
      <c r="O47" s="50">
        <v>5000000</v>
      </c>
      <c r="P47" s="73" t="str">
        <f>VLOOKUP(L47,[1]BDMTK!$A$4:$B$111,2,0)</f>
        <v>Chi phí nguyên liệu, vật liệu_Phân xưởng 2</v>
      </c>
      <c r="Q47" s="73" t="str">
        <f>VLOOKUP(M47,[1]BDMTK!$A$4:$B$111,2,0)</f>
        <v>Chỉ may công nghiệp</v>
      </c>
    </row>
    <row r="48" spans="2:17" ht="18" customHeight="1" x14ac:dyDescent="0.3">
      <c r="B48" s="52">
        <v>42</v>
      </c>
      <c r="C48" s="53">
        <v>44995</v>
      </c>
      <c r="D48" s="54"/>
      <c r="E48" s="55" t="s">
        <v>207</v>
      </c>
      <c r="F48" s="54"/>
      <c r="G48" s="61"/>
      <c r="H48" s="57">
        <f t="shared" si="0"/>
        <v>44995</v>
      </c>
      <c r="I48" s="56"/>
      <c r="J48" s="64"/>
      <c r="K48" s="56" t="s">
        <v>211</v>
      </c>
      <c r="L48" s="119" t="s">
        <v>209</v>
      </c>
      <c r="M48" s="119" t="s">
        <v>205</v>
      </c>
      <c r="N48" s="50">
        <v>100</v>
      </c>
      <c r="O48" s="50">
        <v>4300000</v>
      </c>
      <c r="P48" s="73" t="str">
        <f>VLOOKUP(L48,[1]BDMTK!$A$4:$B$111,2,0)</f>
        <v>Chi phí nguyên liệu, vật liệu_Phân xưởng 2</v>
      </c>
      <c r="Q48" s="73" t="str">
        <f>VLOOKUP(M48,[1]BDMTK!$A$4:$B$111,2,0)</f>
        <v>Nút quần tây</v>
      </c>
    </row>
    <row r="49" spans="2:17" ht="66" x14ac:dyDescent="0.3">
      <c r="B49" s="52">
        <v>43</v>
      </c>
      <c r="C49" s="53">
        <v>44997</v>
      </c>
      <c r="D49" s="54"/>
      <c r="E49" s="54" t="s">
        <v>212</v>
      </c>
      <c r="F49" s="54"/>
      <c r="G49" s="61" t="s">
        <v>213</v>
      </c>
      <c r="H49" s="57">
        <f t="shared" si="0"/>
        <v>44997</v>
      </c>
      <c r="I49" s="56" t="s">
        <v>187</v>
      </c>
      <c r="J49" s="58" t="s">
        <v>188</v>
      </c>
      <c r="K49" s="56" t="s">
        <v>214</v>
      </c>
      <c r="L49" s="119" t="s">
        <v>215</v>
      </c>
      <c r="M49" s="119" t="s">
        <v>191</v>
      </c>
      <c r="N49" s="50">
        <v>3000</v>
      </c>
      <c r="O49" s="50">
        <v>240000000</v>
      </c>
      <c r="P49" s="73" t="str">
        <f>VLOOKUP(L49,[1]BDMTK!$A$4:$B$111,2,0)</f>
        <v>Vải kate trắng khổ 1.2m</v>
      </c>
      <c r="Q49" s="73" t="str">
        <f>VLOOKUP(M49,[1]BDMTK!$A$4:$B$111,2,0)</f>
        <v>Phải trả người bán NH_Cty CP Dệt May Gia Định</v>
      </c>
    </row>
    <row r="50" spans="2:17" ht="66.599999999999994" customHeight="1" x14ac:dyDescent="0.3">
      <c r="B50" s="52">
        <v>44</v>
      </c>
      <c r="C50" s="53">
        <v>44997</v>
      </c>
      <c r="D50" s="54"/>
      <c r="E50" s="54" t="s">
        <v>212</v>
      </c>
      <c r="F50" s="54"/>
      <c r="G50" s="61" t="s">
        <v>213</v>
      </c>
      <c r="H50" s="57">
        <f t="shared" si="0"/>
        <v>44997</v>
      </c>
      <c r="I50" s="56" t="s">
        <v>187</v>
      </c>
      <c r="J50" s="58" t="s">
        <v>188</v>
      </c>
      <c r="K50" s="60" t="s">
        <v>216</v>
      </c>
      <c r="L50" s="119" t="s">
        <v>20</v>
      </c>
      <c r="M50" s="119" t="s">
        <v>191</v>
      </c>
      <c r="N50" s="50"/>
      <c r="O50" s="50">
        <v>24000000</v>
      </c>
      <c r="P50" s="73" t="str">
        <f>VLOOKUP(L50,[1]BDMTK!$A$4:$B$111,2,0)</f>
        <v>Thuế GTGT được khấu trừ HHDV</v>
      </c>
      <c r="Q50" s="73" t="str">
        <f>VLOOKUP(M50,[1]BDMTK!$A$4:$B$111,2,0)</f>
        <v>Phải trả người bán NH_Cty CP Dệt May Gia Định</v>
      </c>
    </row>
    <row r="51" spans="2:17" ht="68.400000000000006" customHeight="1" x14ac:dyDescent="0.3">
      <c r="B51" s="52">
        <v>45</v>
      </c>
      <c r="C51" s="53">
        <v>44997</v>
      </c>
      <c r="D51" s="54"/>
      <c r="E51" s="54" t="s">
        <v>212</v>
      </c>
      <c r="F51" s="54"/>
      <c r="G51" s="61" t="s">
        <v>213</v>
      </c>
      <c r="H51" s="57">
        <f t="shared" si="0"/>
        <v>44997</v>
      </c>
      <c r="I51" s="56" t="s">
        <v>187</v>
      </c>
      <c r="J51" s="58" t="s">
        <v>188</v>
      </c>
      <c r="K51" s="56" t="s">
        <v>217</v>
      </c>
      <c r="L51" s="119" t="s">
        <v>215</v>
      </c>
      <c r="M51" s="119" t="s">
        <v>146</v>
      </c>
      <c r="N51" s="50"/>
      <c r="O51" s="50">
        <v>1800000</v>
      </c>
      <c r="P51" s="73" t="str">
        <f>VLOOKUP(L51,[1]BDMTK!$A$4:$B$111,2,0)</f>
        <v>Vải kate trắng khổ 1.2m</v>
      </c>
      <c r="Q51" s="73" t="str">
        <f>VLOOKUP(M51,[1]BDMTK!$A$4:$B$111,2,0)</f>
        <v>Phải trả người bán NH_DNTN Việt Hoa</v>
      </c>
    </row>
    <row r="52" spans="2:17" ht="73.8" customHeight="1" x14ac:dyDescent="0.3">
      <c r="B52" s="52">
        <v>46</v>
      </c>
      <c r="C52" s="53">
        <v>44997</v>
      </c>
      <c r="D52" s="54"/>
      <c r="E52" s="54" t="s">
        <v>212</v>
      </c>
      <c r="F52" s="54"/>
      <c r="G52" s="61" t="s">
        <v>213</v>
      </c>
      <c r="H52" s="57">
        <f t="shared" si="0"/>
        <v>44997</v>
      </c>
      <c r="I52" s="56" t="s">
        <v>187</v>
      </c>
      <c r="J52" s="58" t="s">
        <v>188</v>
      </c>
      <c r="K52" s="60" t="s">
        <v>218</v>
      </c>
      <c r="L52" s="119" t="s">
        <v>20</v>
      </c>
      <c r="M52" s="119" t="s">
        <v>146</v>
      </c>
      <c r="N52" s="50"/>
      <c r="O52" s="50">
        <v>180000</v>
      </c>
      <c r="P52" s="73" t="str">
        <f>VLOOKUP(L52,[1]BDMTK!$A$4:$B$111,2,0)</f>
        <v>Thuế GTGT được khấu trừ HHDV</v>
      </c>
      <c r="Q52" s="73" t="str">
        <f>VLOOKUP(M52,[1]BDMTK!$A$4:$B$111,2,0)</f>
        <v>Phải trả người bán NH_DNTN Việt Hoa</v>
      </c>
    </row>
    <row r="53" spans="2:17" x14ac:dyDescent="0.3">
      <c r="B53" s="52">
        <v>47</v>
      </c>
      <c r="C53" s="53">
        <v>45005</v>
      </c>
      <c r="D53" s="54"/>
      <c r="E53" s="55" t="s">
        <v>219</v>
      </c>
      <c r="F53" s="55"/>
      <c r="G53" s="61"/>
      <c r="H53" s="57">
        <f t="shared" si="0"/>
        <v>45005</v>
      </c>
      <c r="I53" s="56"/>
      <c r="J53" s="56"/>
      <c r="K53" s="56" t="s">
        <v>220</v>
      </c>
      <c r="L53" s="119" t="s">
        <v>221</v>
      </c>
      <c r="M53" s="119" t="s">
        <v>222</v>
      </c>
      <c r="N53" s="50">
        <v>6000</v>
      </c>
      <c r="O53" s="50">
        <v>916016729</v>
      </c>
      <c r="P53" s="73" t="str">
        <f>VLOOKUP(L53,[1]BDMTK!$A$4:$B$111,2,0)</f>
        <v>Quần tây nam</v>
      </c>
      <c r="Q53" s="73" t="str">
        <f>VLOOKUP(M53,[1]BDMTK!$A$4:$B$111,2,0)</f>
        <v>Chi phí sản xuất_PX2</v>
      </c>
    </row>
    <row r="54" spans="2:17" ht="18" customHeight="1" x14ac:dyDescent="0.3">
      <c r="B54" s="52">
        <v>48</v>
      </c>
      <c r="C54" s="53">
        <v>45006</v>
      </c>
      <c r="D54" s="54"/>
      <c r="E54" s="55" t="s">
        <v>223</v>
      </c>
      <c r="F54" s="55"/>
      <c r="G54" s="61"/>
      <c r="H54" s="57">
        <f t="shared" si="0"/>
        <v>45006</v>
      </c>
      <c r="I54" s="56"/>
      <c r="J54" s="56"/>
      <c r="K54" s="56" t="s">
        <v>224</v>
      </c>
      <c r="L54" s="119" t="s">
        <v>225</v>
      </c>
      <c r="M54" s="119" t="s">
        <v>215</v>
      </c>
      <c r="N54" s="50">
        <v>3000</v>
      </c>
      <c r="O54" s="50">
        <v>196300000</v>
      </c>
      <c r="P54" s="73" t="str">
        <f>VLOOKUP(L54,[1]BDMTK!$A$4:$B$111,2,0)</f>
        <v>Chi phí nguyên liệu, vật liệu_Phân xưởng 1</v>
      </c>
      <c r="Q54" s="73" t="str">
        <f>VLOOKUP(M54,[1]BDMTK!$A$4:$B$111,2,0)</f>
        <v>Vải kate trắng khổ 1.2m</v>
      </c>
    </row>
    <row r="55" spans="2:17" ht="18" customHeight="1" x14ac:dyDescent="0.3">
      <c r="B55" s="52">
        <v>49</v>
      </c>
      <c r="C55" s="53">
        <v>45006</v>
      </c>
      <c r="D55" s="54"/>
      <c r="E55" s="55" t="s">
        <v>223</v>
      </c>
      <c r="F55" s="55"/>
      <c r="G55" s="61"/>
      <c r="H55" s="57">
        <f t="shared" si="0"/>
        <v>45006</v>
      </c>
      <c r="I55" s="56"/>
      <c r="J55" s="56"/>
      <c r="K55" s="56" t="s">
        <v>226</v>
      </c>
      <c r="L55" s="119" t="s">
        <v>225</v>
      </c>
      <c r="M55" s="119" t="s">
        <v>199</v>
      </c>
      <c r="N55" s="50">
        <v>200</v>
      </c>
      <c r="O55" s="50">
        <v>4800000</v>
      </c>
      <c r="P55" s="73" t="str">
        <f>VLOOKUP(L55,[1]BDMTK!$A$4:$B$111,2,0)</f>
        <v>Chi phí nguyên liệu, vật liệu_Phân xưởng 1</v>
      </c>
      <c r="Q55" s="73" t="str">
        <f>VLOOKUP(M55,[1]BDMTK!$A$4:$B$111,2,0)</f>
        <v>Chỉ may công nghiệp</v>
      </c>
    </row>
    <row r="56" spans="2:17" ht="18" customHeight="1" x14ac:dyDescent="0.3">
      <c r="B56" s="52">
        <v>50</v>
      </c>
      <c r="C56" s="53">
        <v>45006</v>
      </c>
      <c r="D56" s="54"/>
      <c r="E56" s="55" t="s">
        <v>223</v>
      </c>
      <c r="F56" s="55"/>
      <c r="G56" s="61"/>
      <c r="H56" s="57">
        <f t="shared" si="0"/>
        <v>45006</v>
      </c>
      <c r="I56" s="56"/>
      <c r="J56" s="56"/>
      <c r="K56" s="56" t="s">
        <v>227</v>
      </c>
      <c r="L56" s="119" t="s">
        <v>225</v>
      </c>
      <c r="M56" s="119" t="s">
        <v>201</v>
      </c>
      <c r="N56" s="50">
        <v>300</v>
      </c>
      <c r="O56" s="50">
        <v>6600000</v>
      </c>
      <c r="P56" s="73" t="str">
        <f>VLOOKUP(L56,[1]BDMTK!$A$4:$B$111,2,0)</f>
        <v>Chi phí nguyên liệu, vật liệu_Phân xưởng 1</v>
      </c>
      <c r="Q56" s="73" t="str">
        <f>VLOOKUP(M56,[1]BDMTK!$A$4:$B$111,2,0)</f>
        <v>Keo đứng làm đế cổ</v>
      </c>
    </row>
    <row r="57" spans="2:17" ht="18" customHeight="1" x14ac:dyDescent="0.3">
      <c r="B57" s="52">
        <v>51</v>
      </c>
      <c r="C57" s="53">
        <v>45006</v>
      </c>
      <c r="D57" s="54"/>
      <c r="E57" s="55" t="s">
        <v>223</v>
      </c>
      <c r="F57" s="55"/>
      <c r="G57" s="61"/>
      <c r="H57" s="57">
        <f t="shared" si="0"/>
        <v>45006</v>
      </c>
      <c r="I57" s="56"/>
      <c r="J57" s="56"/>
      <c r="K57" s="56" t="s">
        <v>228</v>
      </c>
      <c r="L57" s="119" t="s">
        <v>225</v>
      </c>
      <c r="M57" s="119" t="s">
        <v>203</v>
      </c>
      <c r="N57" s="50">
        <v>200</v>
      </c>
      <c r="O57" s="50">
        <v>6900000</v>
      </c>
      <c r="P57" s="73" t="str">
        <f>VLOOKUP(L57,[1]BDMTK!$A$4:$B$111,2,0)</f>
        <v>Chi phí nguyên liệu, vật liệu_Phân xưởng 1</v>
      </c>
      <c r="Q57" s="73" t="str">
        <f>VLOOKUP(M57,[1]BDMTK!$A$4:$B$111,2,0)</f>
        <v>Nút áo sơ mi</v>
      </c>
    </row>
    <row r="58" spans="2:17" x14ac:dyDescent="0.3">
      <c r="B58" s="52">
        <v>52</v>
      </c>
      <c r="C58" s="53">
        <v>45015</v>
      </c>
      <c r="D58" s="54"/>
      <c r="E58" s="55" t="s">
        <v>229</v>
      </c>
      <c r="F58" s="55"/>
      <c r="G58" s="61"/>
      <c r="H58" s="57">
        <f t="shared" si="0"/>
        <v>45015</v>
      </c>
      <c r="I58" s="56"/>
      <c r="J58" s="56"/>
      <c r="K58" s="56" t="s">
        <v>230</v>
      </c>
      <c r="L58" s="119" t="s">
        <v>231</v>
      </c>
      <c r="M58" s="119" t="s">
        <v>232</v>
      </c>
      <c r="N58" s="50">
        <v>5000</v>
      </c>
      <c r="O58" s="50">
        <v>477389774</v>
      </c>
      <c r="P58" s="73" t="str">
        <f>VLOOKUP(L58,[1]BDMTK!$A$4:$B$111,2,0)</f>
        <v>Áo sơ mi nam</v>
      </c>
      <c r="Q58" s="73" t="str">
        <f>VLOOKUP(M58,[1]BDMTK!$A$4:$B$111,2,0)</f>
        <v>Chi phí sản xuất_PX1</v>
      </c>
    </row>
    <row r="59" spans="2:17" ht="45" customHeight="1" x14ac:dyDescent="0.3">
      <c r="B59" s="52">
        <v>53</v>
      </c>
      <c r="C59" s="53">
        <v>44986</v>
      </c>
      <c r="D59" s="54"/>
      <c r="E59" s="55"/>
      <c r="F59" s="55" t="s">
        <v>233</v>
      </c>
      <c r="G59" s="61" t="s">
        <v>234</v>
      </c>
      <c r="H59" s="57">
        <f t="shared" si="0"/>
        <v>44986</v>
      </c>
      <c r="I59" s="56" t="s">
        <v>235</v>
      </c>
      <c r="J59" s="58" t="s">
        <v>116</v>
      </c>
      <c r="K59" s="56" t="s">
        <v>236</v>
      </c>
      <c r="L59" s="119" t="s">
        <v>237</v>
      </c>
      <c r="M59" s="119" t="s">
        <v>118</v>
      </c>
      <c r="N59" s="50"/>
      <c r="O59" s="50">
        <v>144000000</v>
      </c>
      <c r="P59" s="73" t="str">
        <f>VLOOKUP(L59,[1]BDMTK!$A$4:$B$111,2,0)</f>
        <v>Máy photocopy</v>
      </c>
      <c r="Q59" s="73" t="str">
        <f>VLOOKUP(M59,[1]BDMTK!$A$4:$B$111,2,0)</f>
        <v>Phải trả người bán NH_Cty TNHH TM&amp;PTCN Quang Minh</v>
      </c>
    </row>
    <row r="60" spans="2:17" ht="45" customHeight="1" x14ac:dyDescent="0.3">
      <c r="B60" s="52">
        <v>54</v>
      </c>
      <c r="C60" s="53">
        <v>44986</v>
      </c>
      <c r="D60" s="54"/>
      <c r="E60" s="55"/>
      <c r="F60" s="55" t="s">
        <v>233</v>
      </c>
      <c r="G60" s="61" t="s">
        <v>234</v>
      </c>
      <c r="H60" s="57">
        <f>C60</f>
        <v>44986</v>
      </c>
      <c r="I60" s="56" t="s">
        <v>235</v>
      </c>
      <c r="J60" s="58" t="s">
        <v>116</v>
      </c>
      <c r="K60" s="56" t="s">
        <v>238</v>
      </c>
      <c r="L60" s="119" t="s">
        <v>26</v>
      </c>
      <c r="M60" s="119" t="s">
        <v>118</v>
      </c>
      <c r="N60" s="50"/>
      <c r="O60" s="50">
        <v>14400000</v>
      </c>
      <c r="P60" s="73" t="str">
        <f>VLOOKUP(L60,[1]BDMTK!$A$4:$B$111,2,0)</f>
        <v>Thuế GTGT được khấu trừ TSCĐ</v>
      </c>
      <c r="Q60" s="73" t="str">
        <f>VLOOKUP(M60,[1]BDMTK!$A$4:$B$111,2,0)</f>
        <v>Phải trả người bán NH_Cty TNHH TM&amp;PTCN Quang Minh</v>
      </c>
    </row>
    <row r="61" spans="2:17" ht="58.8" customHeight="1" x14ac:dyDescent="0.3">
      <c r="B61" s="52">
        <v>55</v>
      </c>
      <c r="C61" s="53">
        <v>44986</v>
      </c>
      <c r="D61" s="54"/>
      <c r="E61" s="54"/>
      <c r="F61" s="54" t="s">
        <v>239</v>
      </c>
      <c r="G61" s="61" t="s">
        <v>240</v>
      </c>
      <c r="H61" s="57">
        <f t="shared" si="0"/>
        <v>44986</v>
      </c>
      <c r="I61" s="56" t="s">
        <v>241</v>
      </c>
      <c r="J61" s="58" t="s">
        <v>242</v>
      </c>
      <c r="K61" s="60" t="s">
        <v>243</v>
      </c>
      <c r="L61" s="119" t="s">
        <v>244</v>
      </c>
      <c r="M61" s="119" t="s">
        <v>245</v>
      </c>
      <c r="N61" s="50"/>
      <c r="O61" s="50">
        <v>675000000</v>
      </c>
      <c r="P61" s="73" t="str">
        <f>VLOOKUP(L61,[1]BDMTK!$A$4:$B$111,2,0)</f>
        <v>Hệ thống máy phát điện</v>
      </c>
      <c r="Q61" s="73" t="str">
        <f>VLOOKUP(M61,[1]BDMTK!$A$4:$B$111,2,0)</f>
        <v>Phải trả người bán NH_Cty TNHH TM Cường Phương</v>
      </c>
    </row>
    <row r="62" spans="2:17" ht="60" customHeight="1" x14ac:dyDescent="0.3">
      <c r="B62" s="52">
        <v>56</v>
      </c>
      <c r="C62" s="53">
        <v>44986</v>
      </c>
      <c r="D62" s="54"/>
      <c r="E62" s="54"/>
      <c r="F62" s="54" t="s">
        <v>239</v>
      </c>
      <c r="G62" s="61" t="s">
        <v>240</v>
      </c>
      <c r="H62" s="57">
        <f>C62</f>
        <v>44986</v>
      </c>
      <c r="I62" s="56" t="s">
        <v>241</v>
      </c>
      <c r="J62" s="58" t="s">
        <v>242</v>
      </c>
      <c r="K62" s="56" t="s">
        <v>238</v>
      </c>
      <c r="L62" s="119" t="s">
        <v>26</v>
      </c>
      <c r="M62" s="119" t="s">
        <v>245</v>
      </c>
      <c r="N62" s="50"/>
      <c r="O62" s="50">
        <v>67500000</v>
      </c>
      <c r="P62" s="73" t="str">
        <f>VLOOKUP(L62,[1]BDMTK!$A$4:$B$111,2,0)</f>
        <v>Thuế GTGT được khấu trừ TSCĐ</v>
      </c>
      <c r="Q62" s="73" t="str">
        <f>VLOOKUP(M62,[1]BDMTK!$A$4:$B$111,2,0)</f>
        <v>Phải trả người bán NH_Cty TNHH TM Cường Phương</v>
      </c>
    </row>
    <row r="63" spans="2:17" ht="18" customHeight="1" x14ac:dyDescent="0.3">
      <c r="B63" s="52">
        <v>57</v>
      </c>
      <c r="C63" s="53">
        <v>45016</v>
      </c>
      <c r="D63" s="54"/>
      <c r="E63" s="54"/>
      <c r="F63" s="54" t="s">
        <v>246</v>
      </c>
      <c r="G63" s="61"/>
      <c r="H63" s="57">
        <f>C64</f>
        <v>45016</v>
      </c>
      <c r="I63" s="56"/>
      <c r="J63" s="56"/>
      <c r="K63" s="56" t="s">
        <v>247</v>
      </c>
      <c r="L63" s="119" t="s">
        <v>248</v>
      </c>
      <c r="M63" s="119" t="s">
        <v>110</v>
      </c>
      <c r="N63" s="50"/>
      <c r="O63" s="50">
        <v>175500000</v>
      </c>
      <c r="P63" s="73" t="str">
        <f>VLOOKUP(L63,[1]BDMTK!$A$4:$B$111,2,0)</f>
        <v>Chi phí nhân công trực tiếp_PX1</v>
      </c>
      <c r="Q63" s="73" t="str">
        <f>VLOOKUP(M63,[1]BDMTK!$A$4:$B$111,2,0)</f>
        <v>Phải trả Công nhân viên_Lương</v>
      </c>
    </row>
    <row r="64" spans="2:17" ht="18" customHeight="1" x14ac:dyDescent="0.3">
      <c r="B64" s="52">
        <v>58</v>
      </c>
      <c r="C64" s="53">
        <v>45016</v>
      </c>
      <c r="D64" s="54"/>
      <c r="E64" s="54"/>
      <c r="F64" s="54" t="s">
        <v>246</v>
      </c>
      <c r="G64" s="61"/>
      <c r="H64" s="57">
        <f>C65</f>
        <v>45016</v>
      </c>
      <c r="I64" s="56"/>
      <c r="J64" s="56"/>
      <c r="K64" s="56" t="s">
        <v>249</v>
      </c>
      <c r="L64" s="119" t="s">
        <v>250</v>
      </c>
      <c r="M64" s="119" t="s">
        <v>110</v>
      </c>
      <c r="N64" s="50"/>
      <c r="O64" s="50">
        <v>220000000</v>
      </c>
      <c r="P64" s="73" t="str">
        <f>VLOOKUP(L64,[1]BDMTK!$A$4:$B$111,2,0)</f>
        <v>Chi phí nhân công trực tiếp_PX2</v>
      </c>
      <c r="Q64" s="73" t="str">
        <f>VLOOKUP(M64,[1]BDMTK!$A$4:$B$111,2,0)</f>
        <v>Phải trả Công nhân viên_Lương</v>
      </c>
    </row>
    <row r="65" spans="2:17" ht="18" customHeight="1" x14ac:dyDescent="0.3">
      <c r="B65" s="52">
        <v>59</v>
      </c>
      <c r="C65" s="53">
        <v>45016</v>
      </c>
      <c r="D65" s="54"/>
      <c r="E65" s="54"/>
      <c r="F65" s="54" t="s">
        <v>246</v>
      </c>
      <c r="G65" s="61"/>
      <c r="H65" s="57">
        <f>C66</f>
        <v>45016</v>
      </c>
      <c r="I65" s="56"/>
      <c r="J65" s="56"/>
      <c r="K65" s="56" t="s">
        <v>251</v>
      </c>
      <c r="L65" s="119" t="s">
        <v>252</v>
      </c>
      <c r="M65" s="119" t="s">
        <v>110</v>
      </c>
      <c r="N65" s="50"/>
      <c r="O65" s="50">
        <v>15250000</v>
      </c>
      <c r="P65" s="73" t="str">
        <f>VLOOKUP(L65,[1]BDMTK!$A$4:$B$111,2,0)</f>
        <v>Chi phí nhân viên quản lý PX</v>
      </c>
      <c r="Q65" s="73" t="str">
        <f>VLOOKUP(M65,[1]BDMTK!$A$4:$B$111,2,0)</f>
        <v>Phải trả Công nhân viên_Lương</v>
      </c>
    </row>
    <row r="66" spans="2:17" ht="18" customHeight="1" x14ac:dyDescent="0.3">
      <c r="B66" s="52">
        <v>60</v>
      </c>
      <c r="C66" s="53">
        <v>45016</v>
      </c>
      <c r="D66" s="54"/>
      <c r="E66" s="54"/>
      <c r="F66" s="54" t="s">
        <v>246</v>
      </c>
      <c r="G66" s="61"/>
      <c r="H66" s="57">
        <f>C67</f>
        <v>45016</v>
      </c>
      <c r="I66" s="56"/>
      <c r="J66" s="56"/>
      <c r="K66" s="56" t="s">
        <v>253</v>
      </c>
      <c r="L66" s="119" t="s">
        <v>35</v>
      </c>
      <c r="M66" s="119" t="s">
        <v>110</v>
      </c>
      <c r="N66" s="50"/>
      <c r="O66" s="50">
        <v>42800000</v>
      </c>
      <c r="P66" s="73" t="str">
        <f>VLOOKUP(L66,[1]BDMTK!$A$4:$B$111,2,0)</f>
        <v>Chi phí nhân viên</v>
      </c>
      <c r="Q66" s="73" t="str">
        <f>VLOOKUP(M66,[1]BDMTK!$A$4:$B$111,2,0)</f>
        <v>Phải trả Công nhân viên_Lương</v>
      </c>
    </row>
    <row r="67" spans="2:17" ht="18" customHeight="1" x14ac:dyDescent="0.3">
      <c r="B67" s="52">
        <v>61</v>
      </c>
      <c r="C67" s="53">
        <v>45016</v>
      </c>
      <c r="D67" s="54"/>
      <c r="E67" s="54"/>
      <c r="F67" s="54" t="s">
        <v>246</v>
      </c>
      <c r="G67" s="61"/>
      <c r="H67" s="57">
        <f t="shared" si="0"/>
        <v>45016</v>
      </c>
      <c r="I67" s="56"/>
      <c r="J67" s="56"/>
      <c r="K67" s="56" t="s">
        <v>254</v>
      </c>
      <c r="L67" s="119" t="s">
        <v>36</v>
      </c>
      <c r="M67" s="119" t="s">
        <v>110</v>
      </c>
      <c r="N67" s="50"/>
      <c r="O67" s="50">
        <v>55500000</v>
      </c>
      <c r="P67" s="73" t="str">
        <f>VLOOKUP(L67,[1]BDMTK!$A$4:$B$111,2,0)</f>
        <v>Chi phí nhân viên quản lý</v>
      </c>
      <c r="Q67" s="73" t="str">
        <f>VLOOKUP(M67,[1]BDMTK!$A$4:$B$111,2,0)</f>
        <v>Phải trả Công nhân viên_Lương</v>
      </c>
    </row>
    <row r="68" spans="2:17" ht="18" customHeight="1" x14ac:dyDescent="0.3">
      <c r="B68" s="52">
        <v>62</v>
      </c>
      <c r="C68" s="53">
        <v>45016</v>
      </c>
      <c r="D68" s="54"/>
      <c r="E68" s="54"/>
      <c r="F68" s="54" t="s">
        <v>255</v>
      </c>
      <c r="G68" s="61"/>
      <c r="H68" s="57">
        <f t="shared" si="0"/>
        <v>45016</v>
      </c>
      <c r="I68" s="56"/>
      <c r="J68" s="56"/>
      <c r="K68" s="56" t="s">
        <v>256</v>
      </c>
      <c r="L68" s="119" t="s">
        <v>110</v>
      </c>
      <c r="M68" s="119" t="s">
        <v>257</v>
      </c>
      <c r="N68" s="50"/>
      <c r="O68" s="50">
        <v>53450250</v>
      </c>
      <c r="P68" s="73" t="str">
        <f>VLOOKUP(L68,[1]BDMTK!$A$4:$B$111,2,0)</f>
        <v>Phải trả Công nhân viên_Lương</v>
      </c>
      <c r="Q68" s="73" t="str">
        <f>VLOOKUP(M68,[1]BDMTK!$A$4:$B$111,2,0)</f>
        <v>BHXH, BHYT, BHTN, KPCĐ</v>
      </c>
    </row>
    <row r="69" spans="2:17" ht="18" customHeight="1" x14ac:dyDescent="0.3">
      <c r="B69" s="52">
        <v>63</v>
      </c>
      <c r="C69" s="53">
        <v>45016</v>
      </c>
      <c r="D69" s="54"/>
      <c r="E69" s="54"/>
      <c r="F69" s="54" t="s">
        <v>255</v>
      </c>
      <c r="G69" s="61"/>
      <c r="H69" s="57">
        <f t="shared" si="0"/>
        <v>45016</v>
      </c>
      <c r="I69" s="56"/>
      <c r="J69" s="56"/>
      <c r="K69" s="56" t="s">
        <v>258</v>
      </c>
      <c r="L69" s="119" t="s">
        <v>248</v>
      </c>
      <c r="M69" s="119" t="s">
        <v>257</v>
      </c>
      <c r="N69" s="50"/>
      <c r="O69" s="50">
        <v>41242500</v>
      </c>
      <c r="P69" s="73" t="str">
        <f>VLOOKUP(L69,[1]BDMTK!$A$4:$B$111,2,0)</f>
        <v>Chi phí nhân công trực tiếp_PX1</v>
      </c>
      <c r="Q69" s="73" t="str">
        <f>VLOOKUP(M69,[1]BDMTK!$A$4:$B$111,2,0)</f>
        <v>BHXH, BHYT, BHTN, KPCĐ</v>
      </c>
    </row>
    <row r="70" spans="2:17" ht="18" customHeight="1" x14ac:dyDescent="0.3">
      <c r="B70" s="52">
        <v>64</v>
      </c>
      <c r="C70" s="53">
        <v>45016</v>
      </c>
      <c r="D70" s="54"/>
      <c r="E70" s="54"/>
      <c r="F70" s="54" t="s">
        <v>255</v>
      </c>
      <c r="G70" s="61"/>
      <c r="H70" s="57">
        <f t="shared" si="0"/>
        <v>45016</v>
      </c>
      <c r="I70" s="56"/>
      <c r="J70" s="56"/>
      <c r="K70" s="56" t="s">
        <v>258</v>
      </c>
      <c r="L70" s="119" t="s">
        <v>250</v>
      </c>
      <c r="M70" s="119" t="s">
        <v>257</v>
      </c>
      <c r="N70" s="50"/>
      <c r="O70" s="50">
        <v>51700000</v>
      </c>
      <c r="P70" s="73" t="str">
        <f>VLOOKUP(L70,[1]BDMTK!$A$4:$B$111,2,0)</f>
        <v>Chi phí nhân công trực tiếp_PX2</v>
      </c>
      <c r="Q70" s="73" t="str">
        <f>VLOOKUP(M70,[1]BDMTK!$A$4:$B$111,2,0)</f>
        <v>BHXH, BHYT, BHTN, KPCĐ</v>
      </c>
    </row>
    <row r="71" spans="2:17" ht="18" customHeight="1" x14ac:dyDescent="0.3">
      <c r="B71" s="52">
        <v>65</v>
      </c>
      <c r="C71" s="53">
        <v>45016</v>
      </c>
      <c r="D71" s="54"/>
      <c r="E71" s="54"/>
      <c r="F71" s="54" t="s">
        <v>255</v>
      </c>
      <c r="G71" s="61"/>
      <c r="H71" s="57">
        <f t="shared" si="0"/>
        <v>45016</v>
      </c>
      <c r="I71" s="56"/>
      <c r="J71" s="56"/>
      <c r="K71" s="56" t="s">
        <v>258</v>
      </c>
      <c r="L71" s="119" t="s">
        <v>252</v>
      </c>
      <c r="M71" s="119" t="s">
        <v>257</v>
      </c>
      <c r="N71" s="50"/>
      <c r="O71" s="50">
        <v>3583750</v>
      </c>
      <c r="P71" s="73" t="str">
        <f>VLOOKUP(L71,[1]BDMTK!$A$4:$B$111,2,0)</f>
        <v>Chi phí nhân viên quản lý PX</v>
      </c>
      <c r="Q71" s="73" t="str">
        <f>VLOOKUP(M71,[1]BDMTK!$A$4:$B$111,2,0)</f>
        <v>BHXH, BHYT, BHTN, KPCĐ</v>
      </c>
    </row>
    <row r="72" spans="2:17" ht="18" customHeight="1" x14ac:dyDescent="0.3">
      <c r="B72" s="52">
        <v>66</v>
      </c>
      <c r="C72" s="53">
        <v>45016</v>
      </c>
      <c r="D72" s="54"/>
      <c r="E72" s="54"/>
      <c r="F72" s="54" t="s">
        <v>255</v>
      </c>
      <c r="G72" s="61"/>
      <c r="H72" s="57">
        <f t="shared" ref="H72:H128" si="1">C72</f>
        <v>45016</v>
      </c>
      <c r="I72" s="56"/>
      <c r="J72" s="56"/>
      <c r="K72" s="56" t="s">
        <v>258</v>
      </c>
      <c r="L72" s="119" t="s">
        <v>35</v>
      </c>
      <c r="M72" s="119" t="s">
        <v>257</v>
      </c>
      <c r="N72" s="50"/>
      <c r="O72" s="50">
        <v>10058000</v>
      </c>
      <c r="P72" s="73" t="str">
        <f>VLOOKUP(L72,[1]BDMTK!$A$4:$B$111,2,0)</f>
        <v>Chi phí nhân viên</v>
      </c>
      <c r="Q72" s="73" t="str">
        <f>VLOOKUP(M72,[1]BDMTK!$A$4:$B$111,2,0)</f>
        <v>BHXH, BHYT, BHTN, KPCĐ</v>
      </c>
    </row>
    <row r="73" spans="2:17" ht="18" customHeight="1" x14ac:dyDescent="0.3">
      <c r="B73" s="52">
        <v>67</v>
      </c>
      <c r="C73" s="53">
        <v>45016</v>
      </c>
      <c r="D73" s="54"/>
      <c r="E73" s="54"/>
      <c r="F73" s="54" t="s">
        <v>255</v>
      </c>
      <c r="G73" s="61"/>
      <c r="H73" s="57">
        <f t="shared" si="1"/>
        <v>45016</v>
      </c>
      <c r="I73" s="56"/>
      <c r="J73" s="56"/>
      <c r="K73" s="56" t="s">
        <v>258</v>
      </c>
      <c r="L73" s="119" t="s">
        <v>36</v>
      </c>
      <c r="M73" s="119" t="s">
        <v>257</v>
      </c>
      <c r="N73" s="50"/>
      <c r="O73" s="50">
        <v>13042500</v>
      </c>
      <c r="P73" s="73" t="str">
        <f>VLOOKUP(L73,[1]BDMTK!$A$4:$B$111,2,0)</f>
        <v>Chi phí nhân viên quản lý</v>
      </c>
      <c r="Q73" s="73" t="str">
        <f>VLOOKUP(M73,[1]BDMTK!$A$4:$B$111,2,0)</f>
        <v>BHXH, BHYT, BHTN, KPCĐ</v>
      </c>
    </row>
    <row r="74" spans="2:17" ht="52.8" x14ac:dyDescent="0.3">
      <c r="B74" s="52">
        <v>68</v>
      </c>
      <c r="C74" s="53">
        <v>44993</v>
      </c>
      <c r="D74" s="54"/>
      <c r="E74" s="54" t="s">
        <v>259</v>
      </c>
      <c r="F74" s="54"/>
      <c r="G74" s="61"/>
      <c r="H74" s="57">
        <f t="shared" si="1"/>
        <v>44993</v>
      </c>
      <c r="I74" s="56" t="s">
        <v>260</v>
      </c>
      <c r="J74" s="59" t="s">
        <v>261</v>
      </c>
      <c r="K74" s="56" t="s">
        <v>262</v>
      </c>
      <c r="L74" s="120" t="s">
        <v>27</v>
      </c>
      <c r="M74" s="119" t="s">
        <v>231</v>
      </c>
      <c r="N74" s="50">
        <v>250</v>
      </c>
      <c r="O74" s="50">
        <v>30000000</v>
      </c>
      <c r="P74" s="73" t="str">
        <f>VLOOKUP(L74,[1]BDMTK!$A$4:$B$111,2,0)</f>
        <v>Giá vốn hàng bán</v>
      </c>
      <c r="Q74" s="73" t="str">
        <f>VLOOKUP(M74,[1]BDMTK!$A$4:$B$111,2,0)</f>
        <v>Áo sơ mi nam</v>
      </c>
    </row>
    <row r="75" spans="2:17" ht="52.8" x14ac:dyDescent="0.3">
      <c r="B75" s="52">
        <v>69</v>
      </c>
      <c r="C75" s="53">
        <v>44993</v>
      </c>
      <c r="D75" s="54"/>
      <c r="E75" s="54" t="s">
        <v>259</v>
      </c>
      <c r="F75" s="54"/>
      <c r="G75" s="61"/>
      <c r="H75" s="57">
        <f>C75</f>
        <v>44993</v>
      </c>
      <c r="I75" s="56" t="s">
        <v>260</v>
      </c>
      <c r="J75" s="59" t="s">
        <v>261</v>
      </c>
      <c r="K75" s="56" t="s">
        <v>263</v>
      </c>
      <c r="L75" s="120" t="s">
        <v>27</v>
      </c>
      <c r="M75" s="119" t="s">
        <v>221</v>
      </c>
      <c r="N75" s="50">
        <v>400</v>
      </c>
      <c r="O75" s="50">
        <v>68000000</v>
      </c>
      <c r="P75" s="73" t="str">
        <f>VLOOKUP(L75,[1]BDMTK!$A$4:$B$111,2,0)</f>
        <v>Giá vốn hàng bán</v>
      </c>
      <c r="Q75" s="73" t="str">
        <f>VLOOKUP(M75,[1]BDMTK!$A$4:$B$111,2,0)</f>
        <v>Quần tây nam</v>
      </c>
    </row>
    <row r="76" spans="2:17" ht="45" customHeight="1" x14ac:dyDescent="0.3">
      <c r="B76" s="52">
        <v>70</v>
      </c>
      <c r="C76" s="53">
        <v>44993</v>
      </c>
      <c r="D76" s="54"/>
      <c r="E76" s="54"/>
      <c r="F76" s="54" t="s">
        <v>264</v>
      </c>
      <c r="G76" s="61" t="s">
        <v>265</v>
      </c>
      <c r="H76" s="57">
        <f t="shared" si="1"/>
        <v>44993</v>
      </c>
      <c r="I76" s="56" t="s">
        <v>260</v>
      </c>
      <c r="J76" s="59" t="s">
        <v>261</v>
      </c>
      <c r="K76" s="56" t="s">
        <v>266</v>
      </c>
      <c r="L76" s="119" t="s">
        <v>267</v>
      </c>
      <c r="M76" s="119" t="s">
        <v>4</v>
      </c>
      <c r="N76" s="50"/>
      <c r="O76" s="74">
        <f>250*220000+400*260000</f>
        <v>159000000</v>
      </c>
      <c r="P76" s="73" t="str">
        <f>VLOOKUP(L76,[1]BDMTK!$A$4:$B$111,2,0)</f>
        <v>Phải thu ngắn hạn_Cty TNHH Ngọc Lan</v>
      </c>
      <c r="Q76" s="73" t="str">
        <f>VLOOKUP(M76,[1]BDMTK!$A$4:$B$111,2,0)</f>
        <v>Doanh thu bán các thành phẩm</v>
      </c>
    </row>
    <row r="77" spans="2:17" ht="52.8" x14ac:dyDescent="0.3">
      <c r="B77" s="52">
        <v>71</v>
      </c>
      <c r="C77" s="53">
        <v>44993</v>
      </c>
      <c r="D77" s="54"/>
      <c r="E77" s="54"/>
      <c r="F77" s="54" t="s">
        <v>264</v>
      </c>
      <c r="G77" s="61" t="s">
        <v>265</v>
      </c>
      <c r="H77" s="57">
        <f>C77</f>
        <v>44993</v>
      </c>
      <c r="I77" s="56" t="s">
        <v>260</v>
      </c>
      <c r="J77" s="59" t="s">
        <v>261</v>
      </c>
      <c r="K77" s="56" t="s">
        <v>268</v>
      </c>
      <c r="L77" s="119" t="s">
        <v>267</v>
      </c>
      <c r="M77" s="119" t="s">
        <v>269</v>
      </c>
      <c r="N77" s="50"/>
      <c r="O77" s="50">
        <v>13150000</v>
      </c>
      <c r="P77" s="73" t="str">
        <f>VLOOKUP(L77,[1]BDMTK!$A$4:$B$111,2,0)</f>
        <v>Phải thu ngắn hạn_Cty TNHH Ngọc Lan</v>
      </c>
      <c r="Q77" s="73" t="str">
        <f>VLOOKUP(M77,[1]BDMTK!$A$4:$B$111,2,0)</f>
        <v>Thuế GTGT phải nộp</v>
      </c>
    </row>
    <row r="78" spans="2:17" ht="45" customHeight="1" x14ac:dyDescent="0.3">
      <c r="B78" s="52">
        <v>72</v>
      </c>
      <c r="C78" s="53">
        <v>45003</v>
      </c>
      <c r="D78" s="54"/>
      <c r="E78" s="54" t="s">
        <v>270</v>
      </c>
      <c r="F78" s="54"/>
      <c r="G78" s="61"/>
      <c r="H78" s="57">
        <f>C78</f>
        <v>45003</v>
      </c>
      <c r="I78" s="56" t="s">
        <v>153</v>
      </c>
      <c r="J78" s="58" t="s">
        <v>102</v>
      </c>
      <c r="K78" s="56" t="s">
        <v>262</v>
      </c>
      <c r="L78" s="120" t="s">
        <v>27</v>
      </c>
      <c r="M78" s="119" t="s">
        <v>231</v>
      </c>
      <c r="N78" s="50">
        <v>700</v>
      </c>
      <c r="O78" s="50">
        <v>84000000</v>
      </c>
      <c r="P78" s="73" t="str">
        <f>VLOOKUP(L78,[1]BDMTK!$A$4:$B$111,2,0)</f>
        <v>Giá vốn hàng bán</v>
      </c>
      <c r="Q78" s="73" t="str">
        <f>VLOOKUP(M78,[1]BDMTK!$A$4:$B$111,2,0)</f>
        <v>Áo sơ mi nam</v>
      </c>
    </row>
    <row r="79" spans="2:17" ht="45" customHeight="1" x14ac:dyDescent="0.3">
      <c r="B79" s="52">
        <v>73</v>
      </c>
      <c r="C79" s="53">
        <v>45003</v>
      </c>
      <c r="D79" s="54"/>
      <c r="E79" s="54" t="s">
        <v>270</v>
      </c>
      <c r="F79" s="54"/>
      <c r="G79" s="61"/>
      <c r="H79" s="57">
        <f>C79</f>
        <v>45003</v>
      </c>
      <c r="I79" s="56" t="s">
        <v>153</v>
      </c>
      <c r="J79" s="58" t="s">
        <v>102</v>
      </c>
      <c r="K79" s="56" t="s">
        <v>263</v>
      </c>
      <c r="L79" s="120" t="s">
        <v>27</v>
      </c>
      <c r="M79" s="119" t="s">
        <v>221</v>
      </c>
      <c r="N79" s="50">
        <v>700</v>
      </c>
      <c r="O79" s="50">
        <v>119000000</v>
      </c>
      <c r="P79" s="73" t="str">
        <f>VLOOKUP(L79,[1]BDMTK!$A$4:$B$111,2,0)</f>
        <v>Giá vốn hàng bán</v>
      </c>
      <c r="Q79" s="73" t="str">
        <f>VLOOKUP(M79,[1]BDMTK!$A$4:$B$111,2,0)</f>
        <v>Quần tây nam</v>
      </c>
    </row>
    <row r="80" spans="2:17" ht="45" customHeight="1" x14ac:dyDescent="0.3">
      <c r="B80" s="52">
        <v>74</v>
      </c>
      <c r="C80" s="53">
        <v>45003</v>
      </c>
      <c r="D80" s="54"/>
      <c r="E80" s="54"/>
      <c r="F80" s="54" t="s">
        <v>271</v>
      </c>
      <c r="G80" s="61" t="s">
        <v>272</v>
      </c>
      <c r="H80" s="57">
        <f>C80</f>
        <v>45003</v>
      </c>
      <c r="I80" s="56" t="s">
        <v>153</v>
      </c>
      <c r="J80" s="58" t="s">
        <v>102</v>
      </c>
      <c r="K80" s="56" t="s">
        <v>266</v>
      </c>
      <c r="L80" s="119" t="s">
        <v>104</v>
      </c>
      <c r="M80" s="119" t="s">
        <v>4</v>
      </c>
      <c r="N80" s="50"/>
      <c r="O80" s="74">
        <f>700*220000+700*260000</f>
        <v>336000000</v>
      </c>
      <c r="P80" s="73" t="str">
        <f>VLOOKUP(L80,[1]BDMTK!$A$4:$B$111,2,0)</f>
        <v>Phải thu ngắn hạn_DNTN Thương Mại Thế Lâm</v>
      </c>
      <c r="Q80" s="73" t="str">
        <f>VLOOKUP(M80,[1]BDMTK!$A$4:$B$111,2,0)</f>
        <v>Doanh thu bán các thành phẩm</v>
      </c>
    </row>
    <row r="81" spans="2:19" ht="45" customHeight="1" x14ac:dyDescent="0.3">
      <c r="B81" s="52">
        <v>75</v>
      </c>
      <c r="C81" s="53">
        <v>45003</v>
      </c>
      <c r="D81" s="54"/>
      <c r="E81" s="54"/>
      <c r="F81" s="54" t="s">
        <v>271</v>
      </c>
      <c r="G81" s="61" t="s">
        <v>272</v>
      </c>
      <c r="H81" s="57">
        <f>C81</f>
        <v>45003</v>
      </c>
      <c r="I81" s="56" t="s">
        <v>153</v>
      </c>
      <c r="J81" s="58" t="s">
        <v>102</v>
      </c>
      <c r="K81" s="56" t="s">
        <v>273</v>
      </c>
      <c r="L81" s="119" t="s">
        <v>104</v>
      </c>
      <c r="M81" s="119" t="s">
        <v>269</v>
      </c>
      <c r="N81" s="50"/>
      <c r="O81" s="50">
        <v>28000000</v>
      </c>
      <c r="P81" s="73" t="str">
        <f>VLOOKUP(L81,[1]BDMTK!$A$4:$B$111,2,0)</f>
        <v>Phải thu ngắn hạn_DNTN Thương Mại Thế Lâm</v>
      </c>
      <c r="Q81" s="73" t="str">
        <f>VLOOKUP(M81,[1]BDMTK!$A$4:$B$111,2,0)</f>
        <v>Thuế GTGT phải nộp</v>
      </c>
    </row>
    <row r="82" spans="2:19" ht="81" customHeight="1" x14ac:dyDescent="0.3">
      <c r="B82" s="52">
        <v>76</v>
      </c>
      <c r="C82" s="53">
        <v>45003</v>
      </c>
      <c r="D82" s="54"/>
      <c r="E82" s="54"/>
      <c r="F82" s="54" t="s">
        <v>271</v>
      </c>
      <c r="G82" s="61" t="s">
        <v>272</v>
      </c>
      <c r="H82" s="57">
        <f t="shared" si="1"/>
        <v>45003</v>
      </c>
      <c r="I82" s="56" t="s">
        <v>143</v>
      </c>
      <c r="J82" s="58" t="s">
        <v>144</v>
      </c>
      <c r="K82" s="56" t="s">
        <v>274</v>
      </c>
      <c r="L82" s="119" t="s">
        <v>62</v>
      </c>
      <c r="M82" s="119" t="s">
        <v>146</v>
      </c>
      <c r="N82" s="50"/>
      <c r="O82" s="74">
        <v>5000000</v>
      </c>
      <c r="P82" s="73" t="str">
        <f>VLOOKUP(L82,[1]BDMTK!$A$4:$B$111,2,0)</f>
        <v>Chi phí dịch vụ mua ngoài</v>
      </c>
      <c r="Q82" s="73" t="str">
        <f>VLOOKUP(M82,[1]BDMTK!$A$4:$B$111,2,0)</f>
        <v>Phải trả người bán NH_DNTN Việt Hoa</v>
      </c>
    </row>
    <row r="83" spans="2:19" ht="63.6" customHeight="1" x14ac:dyDescent="0.3">
      <c r="B83" s="52">
        <v>77</v>
      </c>
      <c r="C83" s="53">
        <v>45003</v>
      </c>
      <c r="D83" s="54"/>
      <c r="E83" s="54"/>
      <c r="F83" s="54" t="s">
        <v>271</v>
      </c>
      <c r="G83" s="61" t="s">
        <v>272</v>
      </c>
      <c r="H83" s="57">
        <f t="shared" si="1"/>
        <v>45003</v>
      </c>
      <c r="I83" s="56" t="s">
        <v>143</v>
      </c>
      <c r="J83" s="58" t="s">
        <v>144</v>
      </c>
      <c r="K83" s="56" t="s">
        <v>275</v>
      </c>
      <c r="L83" s="119" t="s">
        <v>20</v>
      </c>
      <c r="M83" s="119" t="s">
        <v>146</v>
      </c>
      <c r="N83" s="50"/>
      <c r="O83" s="74">
        <v>500000</v>
      </c>
      <c r="P83" s="73" t="str">
        <f>VLOOKUP(L83,[1]BDMTK!$A$4:$B$111,2,0)</f>
        <v>Thuế GTGT được khấu trừ HHDV</v>
      </c>
      <c r="Q83" s="73" t="str">
        <f>VLOOKUP(M83,[1]BDMTK!$A$4:$B$111,2,0)</f>
        <v>Phải trả người bán NH_DNTN Việt Hoa</v>
      </c>
    </row>
    <row r="84" spans="2:19" ht="18" customHeight="1" x14ac:dyDescent="0.3">
      <c r="B84" s="52">
        <v>78</v>
      </c>
      <c r="C84" s="53">
        <v>45010</v>
      </c>
      <c r="D84" s="54"/>
      <c r="E84" s="54" t="s">
        <v>276</v>
      </c>
      <c r="F84" s="54"/>
      <c r="G84" s="61"/>
      <c r="H84" s="57">
        <f t="shared" si="1"/>
        <v>45010</v>
      </c>
      <c r="I84" s="56"/>
      <c r="J84" s="56"/>
      <c r="K84" s="56" t="s">
        <v>262</v>
      </c>
      <c r="L84" s="120" t="s">
        <v>27</v>
      </c>
      <c r="M84" s="119" t="s">
        <v>231</v>
      </c>
      <c r="N84" s="50">
        <v>50</v>
      </c>
      <c r="O84" s="50">
        <v>6000000</v>
      </c>
      <c r="P84" s="73" t="str">
        <f>VLOOKUP(L84,[1]BDMTK!$A$4:$B$111,2,0)</f>
        <v>Giá vốn hàng bán</v>
      </c>
      <c r="Q84" s="73" t="str">
        <f>VLOOKUP(M84,[1]BDMTK!$A$4:$B$111,2,0)</f>
        <v>Áo sơ mi nam</v>
      </c>
    </row>
    <row r="85" spans="2:19" ht="18" customHeight="1" x14ac:dyDescent="0.3">
      <c r="B85" s="52">
        <v>79</v>
      </c>
      <c r="C85" s="53">
        <v>45010</v>
      </c>
      <c r="D85" s="54"/>
      <c r="E85" s="54" t="s">
        <v>276</v>
      </c>
      <c r="F85" s="54"/>
      <c r="G85" s="61"/>
      <c r="H85" s="57">
        <f t="shared" si="1"/>
        <v>45010</v>
      </c>
      <c r="I85" s="56"/>
      <c r="J85" s="56"/>
      <c r="K85" s="56" t="s">
        <v>263</v>
      </c>
      <c r="L85" s="120" t="s">
        <v>27</v>
      </c>
      <c r="M85" s="119" t="s">
        <v>221</v>
      </c>
      <c r="N85" s="50">
        <v>40</v>
      </c>
      <c r="O85" s="50">
        <v>6800000</v>
      </c>
      <c r="P85" s="73" t="str">
        <f>VLOOKUP(L85,[1]BDMTK!$A$4:$B$111,2,0)</f>
        <v>Giá vốn hàng bán</v>
      </c>
      <c r="Q85" s="73" t="str">
        <f>VLOOKUP(M85,[1]BDMTK!$A$4:$B$111,2,0)</f>
        <v>Quần tây nam</v>
      </c>
    </row>
    <row r="86" spans="2:19" ht="18" customHeight="1" x14ac:dyDescent="0.3">
      <c r="B86" s="52">
        <v>80</v>
      </c>
      <c r="C86" s="53">
        <v>45010</v>
      </c>
      <c r="D86" s="54" t="s">
        <v>277</v>
      </c>
      <c r="E86" s="54"/>
      <c r="F86" s="65"/>
      <c r="G86" s="61" t="s">
        <v>278</v>
      </c>
      <c r="H86" s="57">
        <f t="shared" si="1"/>
        <v>45010</v>
      </c>
      <c r="I86" s="56"/>
      <c r="J86" s="56"/>
      <c r="K86" s="56" t="s">
        <v>266</v>
      </c>
      <c r="L86" s="119" t="s">
        <v>17</v>
      </c>
      <c r="M86" s="119" t="s">
        <v>4</v>
      </c>
      <c r="N86" s="50"/>
      <c r="O86" s="50">
        <v>20600000</v>
      </c>
      <c r="P86" s="73" t="str">
        <f>VLOOKUP(L86,[1]BDMTK!$A$4:$B$111,2,0)</f>
        <v>Tiền Việt Nam</v>
      </c>
      <c r="Q86" s="73" t="str">
        <f>VLOOKUP(M86,[1]BDMTK!$A$4:$B$111,2,0)</f>
        <v>Doanh thu bán các thành phẩm</v>
      </c>
    </row>
    <row r="87" spans="2:19" ht="18" customHeight="1" x14ac:dyDescent="0.3">
      <c r="B87" s="52">
        <v>81</v>
      </c>
      <c r="C87" s="53">
        <v>45010</v>
      </c>
      <c r="D87" s="54" t="s">
        <v>279</v>
      </c>
      <c r="E87" s="54"/>
      <c r="F87" s="65"/>
      <c r="G87" s="61" t="s">
        <v>278</v>
      </c>
      <c r="H87" s="57">
        <f t="shared" si="1"/>
        <v>45010</v>
      </c>
      <c r="I87" s="56"/>
      <c r="J87" s="56"/>
      <c r="K87" s="56" t="s">
        <v>280</v>
      </c>
      <c r="L87" s="119" t="s">
        <v>17</v>
      </c>
      <c r="M87" s="121" t="s">
        <v>269</v>
      </c>
      <c r="N87" s="50"/>
      <c r="O87" s="50">
        <v>2060000</v>
      </c>
      <c r="P87" s="73" t="str">
        <f>VLOOKUP(L87,[1]BDMTK!$A$4:$B$111,2,0)</f>
        <v>Tiền Việt Nam</v>
      </c>
      <c r="Q87" s="73" t="str">
        <f>VLOOKUP(M87,[1]BDMTK!$A$4:$B$111,2,0)</f>
        <v>Thuế GTGT phải nộp</v>
      </c>
    </row>
    <row r="88" spans="2:19" ht="45" customHeight="1" x14ac:dyDescent="0.3">
      <c r="B88" s="52">
        <v>82</v>
      </c>
      <c r="C88" s="53">
        <v>45014</v>
      </c>
      <c r="D88" s="55"/>
      <c r="E88" s="54" t="s">
        <v>281</v>
      </c>
      <c r="F88" s="54"/>
      <c r="G88" s="61"/>
      <c r="H88" s="57">
        <f t="shared" si="1"/>
        <v>45014</v>
      </c>
      <c r="I88" s="56" t="s">
        <v>149</v>
      </c>
      <c r="J88" s="58" t="s">
        <v>150</v>
      </c>
      <c r="K88" s="56" t="s">
        <v>262</v>
      </c>
      <c r="L88" s="120" t="s">
        <v>27</v>
      </c>
      <c r="M88" s="119" t="s">
        <v>231</v>
      </c>
      <c r="N88" s="50">
        <v>200</v>
      </c>
      <c r="O88" s="50">
        <v>24000000</v>
      </c>
      <c r="P88" s="73" t="str">
        <f>VLOOKUP(L88,[1]BDMTK!$A$4:$B$111,2,0)</f>
        <v>Giá vốn hàng bán</v>
      </c>
      <c r="Q88" s="73" t="str">
        <f>VLOOKUP(M88,[1]BDMTK!$A$4:$B$111,2,0)</f>
        <v>Áo sơ mi nam</v>
      </c>
    </row>
    <row r="89" spans="2:19" ht="45" customHeight="1" x14ac:dyDescent="0.3">
      <c r="B89" s="52">
        <v>83</v>
      </c>
      <c r="C89" s="53">
        <v>45014</v>
      </c>
      <c r="D89" s="55"/>
      <c r="E89" s="54" t="s">
        <v>281</v>
      </c>
      <c r="F89" s="54"/>
      <c r="G89" s="61"/>
      <c r="H89" s="57">
        <f t="shared" si="1"/>
        <v>45014</v>
      </c>
      <c r="I89" s="56" t="s">
        <v>149</v>
      </c>
      <c r="J89" s="58" t="s">
        <v>150</v>
      </c>
      <c r="K89" s="56" t="s">
        <v>263</v>
      </c>
      <c r="L89" s="120" t="s">
        <v>27</v>
      </c>
      <c r="M89" s="119" t="s">
        <v>221</v>
      </c>
      <c r="N89" s="50">
        <v>200</v>
      </c>
      <c r="O89" s="50">
        <v>34000000</v>
      </c>
      <c r="P89" s="73" t="str">
        <f>VLOOKUP(L89,[1]BDMTK!$A$4:$B$111,2,0)</f>
        <v>Giá vốn hàng bán</v>
      </c>
      <c r="Q89" s="73" t="str">
        <f>VLOOKUP(M89,[1]BDMTK!$A$4:$B$111,2,0)</f>
        <v>Quần tây nam</v>
      </c>
    </row>
    <row r="90" spans="2:19" ht="45" customHeight="1" x14ac:dyDescent="0.3">
      <c r="B90" s="52">
        <v>84</v>
      </c>
      <c r="C90" s="53">
        <v>45014</v>
      </c>
      <c r="D90" s="54"/>
      <c r="E90" s="55"/>
      <c r="F90" s="54" t="s">
        <v>282</v>
      </c>
      <c r="G90" s="61" t="s">
        <v>283</v>
      </c>
      <c r="H90" s="57">
        <f t="shared" si="1"/>
        <v>45014</v>
      </c>
      <c r="I90" s="56" t="s">
        <v>149</v>
      </c>
      <c r="J90" s="58" t="s">
        <v>150</v>
      </c>
      <c r="K90" s="56" t="s">
        <v>266</v>
      </c>
      <c r="L90" s="119" t="s">
        <v>152</v>
      </c>
      <c r="M90" s="119" t="s">
        <v>4</v>
      </c>
      <c r="N90" s="50"/>
      <c r="O90" s="74">
        <f>200*220000+200*260000</f>
        <v>96000000</v>
      </c>
      <c r="P90" s="73" t="str">
        <f>VLOOKUP(L90,[1]BDMTK!$A$4:$B$111,2,0)</f>
        <v>Phải thu ngắn hạn_DNTN Thương Mại Tú Tú</v>
      </c>
      <c r="Q90" s="73" t="str">
        <f>VLOOKUP(M90,[1]BDMTK!$A$4:$B$111,2,0)</f>
        <v>Doanh thu bán các thành phẩm</v>
      </c>
    </row>
    <row r="91" spans="2:19" ht="45" customHeight="1" x14ac:dyDescent="0.3">
      <c r="B91" s="52">
        <v>85</v>
      </c>
      <c r="C91" s="53">
        <v>45014</v>
      </c>
      <c r="D91" s="54"/>
      <c r="E91" s="55"/>
      <c r="F91" s="54" t="s">
        <v>282</v>
      </c>
      <c r="G91" s="61" t="s">
        <v>283</v>
      </c>
      <c r="H91" s="57">
        <f t="shared" si="1"/>
        <v>45014</v>
      </c>
      <c r="I91" s="56" t="s">
        <v>149</v>
      </c>
      <c r="J91" s="58" t="s">
        <v>150</v>
      </c>
      <c r="K91" s="56" t="s">
        <v>284</v>
      </c>
      <c r="L91" s="121" t="s">
        <v>152</v>
      </c>
      <c r="M91" s="119" t="s">
        <v>269</v>
      </c>
      <c r="N91" s="50"/>
      <c r="O91" s="50">
        <v>8000000</v>
      </c>
      <c r="P91" s="73" t="str">
        <f>VLOOKUP(L91,[1]BDMTK!$A$4:$B$111,2,0)</f>
        <v>Phải thu ngắn hạn_DNTN Thương Mại Tú Tú</v>
      </c>
      <c r="Q91" s="73" t="str">
        <f>VLOOKUP(M91,[1]BDMTK!$A$4:$B$111,2,0)</f>
        <v>Thuế GTGT phải nộp</v>
      </c>
    </row>
    <row r="92" spans="2:19" ht="45" customHeight="1" x14ac:dyDescent="0.3">
      <c r="B92" s="159"/>
      <c r="C92" s="160" t="s">
        <v>485</v>
      </c>
      <c r="D92" s="161"/>
      <c r="E92" s="162"/>
      <c r="F92" s="161" t="s">
        <v>527</v>
      </c>
      <c r="G92" s="163" t="s">
        <v>528</v>
      </c>
      <c r="H92" s="160" t="str">
        <f>C92</f>
        <v>30/03/2023</v>
      </c>
      <c r="I92" s="164"/>
      <c r="J92" s="165"/>
      <c r="K92" s="164" t="s">
        <v>529</v>
      </c>
      <c r="L92" s="156" t="s">
        <v>62</v>
      </c>
      <c r="M92" s="166" t="s">
        <v>453</v>
      </c>
      <c r="N92" s="167"/>
      <c r="O92" s="167">
        <v>5000000</v>
      </c>
      <c r="P92" s="168" t="str">
        <f>VLOOKUP(L92,[1]BDMTK!$A$4:$B$111,2,0)</f>
        <v>Chi phí dịch vụ mua ngoài</v>
      </c>
      <c r="Q92" s="168" t="str">
        <f>VLOOKUP(M92,[1]BDMTK!$A$4:$B$111,2,0)</f>
        <v>Tạm ứng_Nguyễn Minh Ngân</v>
      </c>
      <c r="S92" s="198" t="s">
        <v>531</v>
      </c>
    </row>
    <row r="93" spans="2:19" ht="45" customHeight="1" x14ac:dyDescent="0.3">
      <c r="B93" s="159"/>
      <c r="C93" s="160" t="s">
        <v>485</v>
      </c>
      <c r="D93" s="161"/>
      <c r="E93" s="162"/>
      <c r="F93" s="161" t="s">
        <v>527</v>
      </c>
      <c r="G93" s="163" t="s">
        <v>528</v>
      </c>
      <c r="H93" s="160" t="str">
        <f>C93</f>
        <v>30/03/2023</v>
      </c>
      <c r="I93" s="164"/>
      <c r="J93" s="165"/>
      <c r="K93" s="164" t="s">
        <v>19</v>
      </c>
      <c r="L93" s="156" t="s">
        <v>20</v>
      </c>
      <c r="M93" s="166" t="s">
        <v>453</v>
      </c>
      <c r="N93" s="167"/>
      <c r="O93" s="167">
        <v>500000</v>
      </c>
      <c r="P93" s="168" t="str">
        <f>VLOOKUP(L93,[1]BDMTK!$A$4:$B$111,2,0)</f>
        <v>Thuế GTGT được khấu trừ HHDV</v>
      </c>
      <c r="Q93" s="168" t="str">
        <f>VLOOKUP(M93,[1]BDMTK!$A$4:$B$111,2,0)</f>
        <v>Tạm ứng_Nguyễn Minh Ngân</v>
      </c>
    </row>
    <row r="94" spans="2:19" ht="45" customHeight="1" x14ac:dyDescent="0.3">
      <c r="B94" s="159"/>
      <c r="C94" s="160" t="s">
        <v>485</v>
      </c>
      <c r="D94" s="161" t="s">
        <v>530</v>
      </c>
      <c r="E94" s="162"/>
      <c r="F94" s="161"/>
      <c r="G94" s="163"/>
      <c r="H94" s="160" t="str">
        <f>C94</f>
        <v>30/03/2023</v>
      </c>
      <c r="I94" s="164"/>
      <c r="J94" s="165"/>
      <c r="K94" s="164" t="s">
        <v>476</v>
      </c>
      <c r="L94" s="156" t="s">
        <v>17</v>
      </c>
      <c r="M94" s="166" t="s">
        <v>453</v>
      </c>
      <c r="N94" s="167"/>
      <c r="O94" s="167">
        <v>500000</v>
      </c>
      <c r="P94" s="168" t="str">
        <f>VLOOKUP(L94,[1]BDMTK!$A$4:$B$111,2,0)</f>
        <v>Tiền Việt Nam</v>
      </c>
      <c r="Q94" s="168" t="str">
        <f>VLOOKUP(M94,[1]BDMTK!$A$4:$B$111,2,0)</f>
        <v>Tạm ứng_Nguyễn Minh Ngân</v>
      </c>
    </row>
    <row r="95" spans="2:19" ht="18" customHeight="1" x14ac:dyDescent="0.25">
      <c r="B95" s="52">
        <v>86</v>
      </c>
      <c r="C95" s="53">
        <v>45016</v>
      </c>
      <c r="D95" s="54"/>
      <c r="E95" s="54"/>
      <c r="F95" s="54" t="s">
        <v>285</v>
      </c>
      <c r="G95" s="61"/>
      <c r="H95" s="57">
        <f t="shared" si="1"/>
        <v>45016</v>
      </c>
      <c r="I95" s="56"/>
      <c r="J95" s="56"/>
      <c r="K95" s="118" t="s">
        <v>286</v>
      </c>
      <c r="L95" s="121" t="s">
        <v>287</v>
      </c>
      <c r="M95" s="121" t="s">
        <v>184</v>
      </c>
      <c r="N95" s="50"/>
      <c r="O95" s="50">
        <v>583333.33333333337</v>
      </c>
      <c r="P95" s="73" t="str">
        <f>VLOOKUP(L95,[1]BDMTK!$A$4:$B$111,2,0)</f>
        <v>Chi phí dụng cụ sản xuất quản lý PX</v>
      </c>
      <c r="Q95" s="73" t="str">
        <f>VLOOKUP(M95,[1]BDMTK!$A$4:$B$111,2,0)</f>
        <v>Chi phí trả trước_Máy tính</v>
      </c>
    </row>
    <row r="96" spans="2:19" ht="18" customHeight="1" x14ac:dyDescent="0.25">
      <c r="B96" s="52">
        <v>87</v>
      </c>
      <c r="C96" s="53">
        <v>45016</v>
      </c>
      <c r="D96" s="54"/>
      <c r="E96" s="55"/>
      <c r="F96" s="54" t="s">
        <v>285</v>
      </c>
      <c r="G96" s="61"/>
      <c r="H96" s="57">
        <f t="shared" si="1"/>
        <v>45016</v>
      </c>
      <c r="I96" s="56"/>
      <c r="J96" s="56"/>
      <c r="K96" s="118" t="s">
        <v>288</v>
      </c>
      <c r="L96" s="121" t="s">
        <v>61</v>
      </c>
      <c r="M96" s="121" t="s">
        <v>184</v>
      </c>
      <c r="N96" s="50"/>
      <c r="O96" s="50">
        <v>1750000</v>
      </c>
      <c r="P96" s="73" t="str">
        <f>VLOOKUP(L96,[1]BDMTK!$A$4:$B$111,2,0)</f>
        <v>Chi phí đồ dùng</v>
      </c>
      <c r="Q96" s="73" t="str">
        <f>VLOOKUP(M96,[1]BDMTK!$A$4:$B$111,2,0)</f>
        <v>Chi phí trả trước_Máy tính</v>
      </c>
    </row>
    <row r="97" spans="2:17" ht="18" customHeight="1" x14ac:dyDescent="0.25">
      <c r="B97" s="52">
        <v>88</v>
      </c>
      <c r="C97" s="53">
        <v>45016</v>
      </c>
      <c r="D97" s="55"/>
      <c r="E97" s="55"/>
      <c r="F97" s="54" t="s">
        <v>285</v>
      </c>
      <c r="G97" s="61"/>
      <c r="H97" s="57">
        <f t="shared" si="1"/>
        <v>45016</v>
      </c>
      <c r="I97" s="56"/>
      <c r="J97" s="56"/>
      <c r="K97" s="118" t="s">
        <v>289</v>
      </c>
      <c r="L97" s="121" t="s">
        <v>30</v>
      </c>
      <c r="M97" s="121" t="s">
        <v>184</v>
      </c>
      <c r="N97" s="50"/>
      <c r="O97" s="50">
        <v>2041666.6666666667</v>
      </c>
      <c r="P97" s="73" t="str">
        <f>VLOOKUP(L97,[1]BDMTK!$A$4:$B$111,2,0)</f>
        <v>Chi phí đồ dùng văn phòng</v>
      </c>
      <c r="Q97" s="73" t="str">
        <f>VLOOKUP(M97,[1]BDMTK!$A$4:$B$111,2,0)</f>
        <v>Chi phí trả trước_Máy tính</v>
      </c>
    </row>
    <row r="98" spans="2:17" ht="18" customHeight="1" x14ac:dyDescent="0.25">
      <c r="B98" s="52">
        <v>89</v>
      </c>
      <c r="C98" s="53">
        <v>45016</v>
      </c>
      <c r="D98" s="55"/>
      <c r="E98" s="54"/>
      <c r="F98" s="54" t="s">
        <v>290</v>
      </c>
      <c r="G98" s="61"/>
      <c r="H98" s="57">
        <f t="shared" si="1"/>
        <v>45016</v>
      </c>
      <c r="I98" s="56"/>
      <c r="J98" s="56"/>
      <c r="K98" s="118" t="s">
        <v>291</v>
      </c>
      <c r="L98" s="121" t="s">
        <v>292</v>
      </c>
      <c r="M98" s="121" t="s">
        <v>31</v>
      </c>
      <c r="N98" s="50"/>
      <c r="O98" s="50">
        <v>1250000</v>
      </c>
      <c r="P98" s="73" t="str">
        <f>VLOOKUP(L98,[1]BDMTK!$A$4:$B$111,2,0)</f>
        <v>Chi phí khấu hao TSCĐ Phân xưởng</v>
      </c>
      <c r="Q98" s="73" t="str">
        <f>VLOOKUP(M98,[1]BDMTK!$A$4:$B$111,2,0)</f>
        <v>Hao mòn TSCĐ hữu hình</v>
      </c>
    </row>
    <row r="99" spans="2:17" ht="18" customHeight="1" x14ac:dyDescent="0.25">
      <c r="B99" s="52">
        <v>90</v>
      </c>
      <c r="C99" s="53">
        <v>45016</v>
      </c>
      <c r="D99" s="55"/>
      <c r="E99" s="55"/>
      <c r="F99" s="54" t="s">
        <v>290</v>
      </c>
      <c r="G99" s="61"/>
      <c r="H99" s="57">
        <f t="shared" si="1"/>
        <v>45016</v>
      </c>
      <c r="I99" s="56"/>
      <c r="J99" s="56"/>
      <c r="K99" s="118" t="s">
        <v>293</v>
      </c>
      <c r="L99" s="121" t="s">
        <v>292</v>
      </c>
      <c r="M99" s="121" t="s">
        <v>31</v>
      </c>
      <c r="N99" s="50"/>
      <c r="O99" s="50">
        <v>11250000</v>
      </c>
      <c r="P99" s="73" t="str">
        <f>VLOOKUP(L99,[1]BDMTK!$A$4:$B$111,2,0)</f>
        <v>Chi phí khấu hao TSCĐ Phân xưởng</v>
      </c>
      <c r="Q99" s="73" t="str">
        <f>VLOOKUP(M99,[1]BDMTK!$A$4:$B$111,2,0)</f>
        <v>Hao mòn TSCĐ hữu hình</v>
      </c>
    </row>
    <row r="100" spans="2:17" ht="18" customHeight="1" x14ac:dyDescent="0.25">
      <c r="B100" s="52">
        <v>91</v>
      </c>
      <c r="C100" s="53">
        <v>45016</v>
      </c>
      <c r="D100" s="55"/>
      <c r="E100" s="55"/>
      <c r="F100" s="54" t="s">
        <v>290</v>
      </c>
      <c r="G100" s="61"/>
      <c r="H100" s="57">
        <f t="shared" si="1"/>
        <v>45016</v>
      </c>
      <c r="I100" s="56"/>
      <c r="J100" s="56"/>
      <c r="K100" s="118" t="s">
        <v>294</v>
      </c>
      <c r="L100" s="121" t="s">
        <v>37</v>
      </c>
      <c r="M100" s="121" t="s">
        <v>31</v>
      </c>
      <c r="N100" s="50"/>
      <c r="O100" s="50">
        <v>1200000</v>
      </c>
      <c r="P100" s="73" t="str">
        <f>VLOOKUP(L100,[1]BDMTK!$A$4:$B$111,2,0)</f>
        <v>Chi phí khấu hao TSCĐ</v>
      </c>
      <c r="Q100" s="73" t="str">
        <f>VLOOKUP(M100,[1]BDMTK!$A$4:$B$111,2,0)</f>
        <v>Hao mòn TSCĐ hữu hình</v>
      </c>
    </row>
    <row r="101" spans="2:17" ht="18" customHeight="1" x14ac:dyDescent="0.25">
      <c r="B101" s="52">
        <v>92</v>
      </c>
      <c r="C101" s="53">
        <v>45016</v>
      </c>
      <c r="D101" s="55"/>
      <c r="E101" s="54"/>
      <c r="F101" s="54" t="s">
        <v>290</v>
      </c>
      <c r="G101" s="61"/>
      <c r="H101" s="57">
        <f t="shared" si="1"/>
        <v>45016</v>
      </c>
      <c r="I101" s="56"/>
      <c r="J101" s="56"/>
      <c r="K101" s="118" t="s">
        <v>295</v>
      </c>
      <c r="L101" s="121" t="s">
        <v>38</v>
      </c>
      <c r="M101" s="121" t="s">
        <v>31</v>
      </c>
      <c r="N101" s="50"/>
      <c r="O101" s="50">
        <v>1200000</v>
      </c>
      <c r="P101" s="73" t="str">
        <f>VLOOKUP(L101,[1]BDMTK!$A$4:$B$111,2,0)</f>
        <v>Chi phí khấu hao TSCĐ</v>
      </c>
      <c r="Q101" s="73" t="str">
        <f>VLOOKUP(M101,[1]BDMTK!$A$4:$B$111,2,0)</f>
        <v>Hao mòn TSCĐ hữu hình</v>
      </c>
    </row>
    <row r="102" spans="2:17" s="181" customFormat="1" ht="18" customHeight="1" x14ac:dyDescent="0.25">
      <c r="B102" s="169">
        <v>93</v>
      </c>
      <c r="C102" s="170">
        <v>45016</v>
      </c>
      <c r="D102" s="171"/>
      <c r="E102" s="171"/>
      <c r="F102" s="172" t="s">
        <v>296</v>
      </c>
      <c r="G102" s="173"/>
      <c r="H102" s="174">
        <f t="shared" si="1"/>
        <v>45016</v>
      </c>
      <c r="I102" s="175"/>
      <c r="J102" s="175"/>
      <c r="K102" s="176" t="s">
        <v>297</v>
      </c>
      <c r="L102" s="177" t="s">
        <v>232</v>
      </c>
      <c r="M102" s="177" t="s">
        <v>225</v>
      </c>
      <c r="N102" s="178"/>
      <c r="O102" s="179">
        <f>SUMIF($L$7:$L$128,M102,$O$7:$O$128)</f>
        <v>214600000</v>
      </c>
      <c r="P102" s="180" t="str">
        <f>VLOOKUP(L102,[1]BDMTK!$A$4:$B$111,2,0)</f>
        <v>Chi phí sản xuất_PX1</v>
      </c>
      <c r="Q102" s="180" t="str">
        <f>VLOOKUP(M102,[1]BDMTK!$A$4:$B$111,2,0)</f>
        <v>Chi phí nguyên liệu, vật liệu_Phân xưởng 1</v>
      </c>
    </row>
    <row r="103" spans="2:17" s="190" customFormat="1" ht="18" customHeight="1" x14ac:dyDescent="0.25">
      <c r="B103" s="182">
        <v>94</v>
      </c>
      <c r="C103" s="170">
        <v>45016</v>
      </c>
      <c r="D103" s="183"/>
      <c r="E103" s="183"/>
      <c r="F103" s="184" t="s">
        <v>296</v>
      </c>
      <c r="G103" s="185"/>
      <c r="H103" s="186">
        <f t="shared" si="1"/>
        <v>45016</v>
      </c>
      <c r="I103" s="187"/>
      <c r="J103" s="187"/>
      <c r="K103" s="188" t="s">
        <v>298</v>
      </c>
      <c r="L103" s="177" t="s">
        <v>232</v>
      </c>
      <c r="M103" s="177" t="s">
        <v>248</v>
      </c>
      <c r="N103" s="189"/>
      <c r="O103" s="179">
        <f>SUMIF($L$7:$L$128,M103,$O$7:$O$128)</f>
        <v>216742500</v>
      </c>
      <c r="P103" s="180" t="str">
        <f>VLOOKUP(L103,[1]BDMTK!$A$4:$B$111,2,0)</f>
        <v>Chi phí sản xuất_PX1</v>
      </c>
      <c r="Q103" s="180" t="str">
        <f>VLOOKUP(M103,[1]BDMTK!$A$4:$B$111,2,0)</f>
        <v>Chi phí nhân công trực tiếp_PX1</v>
      </c>
    </row>
    <row r="104" spans="2:17" s="190" customFormat="1" ht="18" customHeight="1" x14ac:dyDescent="0.25">
      <c r="B104" s="182">
        <v>95</v>
      </c>
      <c r="C104" s="170">
        <v>45016</v>
      </c>
      <c r="D104" s="183"/>
      <c r="E104" s="184"/>
      <c r="F104" s="184" t="s">
        <v>296</v>
      </c>
      <c r="G104" s="185"/>
      <c r="H104" s="186">
        <f t="shared" si="1"/>
        <v>45016</v>
      </c>
      <c r="I104" s="187"/>
      <c r="J104" s="187"/>
      <c r="K104" s="188" t="s">
        <v>299</v>
      </c>
      <c r="L104" s="177" t="s">
        <v>222</v>
      </c>
      <c r="M104" s="177" t="s">
        <v>209</v>
      </c>
      <c r="N104" s="189"/>
      <c r="O104" s="179">
        <f>SUMIF($L$7:$L$128,M104,$O$7:$O$128)</f>
        <v>589060000</v>
      </c>
      <c r="P104" s="180" t="str">
        <f>VLOOKUP(L104,[1]BDMTK!$A$4:$B$111,2,0)</f>
        <v>Chi phí sản xuất_PX2</v>
      </c>
      <c r="Q104" s="180" t="str">
        <f>VLOOKUP(M104,[1]BDMTK!$A$4:$B$111,2,0)</f>
        <v>Chi phí nguyên liệu, vật liệu_Phân xưởng 2</v>
      </c>
    </row>
    <row r="105" spans="2:17" s="190" customFormat="1" ht="18" customHeight="1" x14ac:dyDescent="0.25">
      <c r="B105" s="182">
        <v>96</v>
      </c>
      <c r="C105" s="170">
        <v>45016</v>
      </c>
      <c r="D105" s="183"/>
      <c r="E105" s="183"/>
      <c r="F105" s="184" t="s">
        <v>296</v>
      </c>
      <c r="G105" s="185"/>
      <c r="H105" s="186">
        <f t="shared" si="1"/>
        <v>45016</v>
      </c>
      <c r="I105" s="187"/>
      <c r="J105" s="187"/>
      <c r="K105" s="188" t="s">
        <v>300</v>
      </c>
      <c r="L105" s="177" t="s">
        <v>222</v>
      </c>
      <c r="M105" s="177" t="s">
        <v>250</v>
      </c>
      <c r="N105" s="189"/>
      <c r="O105" s="179">
        <f>SUMIF($L$7:$L$128,M105,$O$7:$O$128)</f>
        <v>271700000</v>
      </c>
      <c r="P105" s="180" t="str">
        <f>VLOOKUP(L105,[1]BDMTK!$A$4:$B$111,2,0)</f>
        <v>Chi phí sản xuất_PX2</v>
      </c>
      <c r="Q105" s="180" t="str">
        <f>VLOOKUP(M105,[1]BDMTK!$A$4:$B$111,2,0)</f>
        <v>Chi phí nhân công trực tiếp_PX2</v>
      </c>
    </row>
    <row r="106" spans="2:17" s="190" customFormat="1" ht="18" customHeight="1" x14ac:dyDescent="0.25">
      <c r="B106" s="182">
        <v>97</v>
      </c>
      <c r="C106" s="170">
        <v>45016</v>
      </c>
      <c r="D106" s="183"/>
      <c r="E106" s="183"/>
      <c r="F106" s="184" t="s">
        <v>296</v>
      </c>
      <c r="G106" s="185"/>
      <c r="H106" s="186">
        <f t="shared" si="1"/>
        <v>45016</v>
      </c>
      <c r="I106" s="187"/>
      <c r="J106" s="187"/>
      <c r="K106" s="188" t="s">
        <v>301</v>
      </c>
      <c r="L106" s="177" t="s">
        <v>232</v>
      </c>
      <c r="M106" s="177" t="s">
        <v>252</v>
      </c>
      <c r="N106" s="189"/>
      <c r="O106" s="179">
        <f>(SUMIF($L$7:$L$128,M106,$O$7:$O$128)/11000)*5000</f>
        <v>8560795.4545454551</v>
      </c>
      <c r="P106" s="180" t="str">
        <f>VLOOKUP(L106,[1]BDMTK!$A$4:$B$111,2,0)</f>
        <v>Chi phí sản xuất_PX1</v>
      </c>
      <c r="Q106" s="180" t="str">
        <f>VLOOKUP(M106,[1]BDMTK!$A$4:$B$111,2,0)</f>
        <v>Chi phí nhân viên quản lý PX</v>
      </c>
    </row>
    <row r="107" spans="2:17" s="190" customFormat="1" ht="18" customHeight="1" x14ac:dyDescent="0.25">
      <c r="B107" s="182">
        <v>98</v>
      </c>
      <c r="C107" s="170">
        <v>45016</v>
      </c>
      <c r="D107" s="183"/>
      <c r="E107" s="184"/>
      <c r="F107" s="184" t="s">
        <v>296</v>
      </c>
      <c r="G107" s="185"/>
      <c r="H107" s="186">
        <f t="shared" si="1"/>
        <v>45016</v>
      </c>
      <c r="I107" s="187"/>
      <c r="J107" s="187"/>
      <c r="K107" s="188" t="s">
        <v>301</v>
      </c>
      <c r="L107" s="177" t="s">
        <v>232</v>
      </c>
      <c r="M107" s="177" t="s">
        <v>287</v>
      </c>
      <c r="N107" s="189"/>
      <c r="O107" s="179">
        <f>(SUMIF($L$7:$L$128,M107,$O$7:$O$128)/11000)*5000</f>
        <v>265151.51515151514</v>
      </c>
      <c r="P107" s="180" t="str">
        <f>VLOOKUP(L107,[1]BDMTK!$A$4:$B$111,2,0)</f>
        <v>Chi phí sản xuất_PX1</v>
      </c>
      <c r="Q107" s="180" t="str">
        <f>VLOOKUP(M107,[1]BDMTK!$A$4:$B$111,2,0)</f>
        <v>Chi phí dụng cụ sản xuất quản lý PX</v>
      </c>
    </row>
    <row r="108" spans="2:17" s="190" customFormat="1" ht="18" customHeight="1" x14ac:dyDescent="0.25">
      <c r="B108" s="182">
        <v>99</v>
      </c>
      <c r="C108" s="170">
        <v>45016</v>
      </c>
      <c r="D108" s="183"/>
      <c r="E108" s="183"/>
      <c r="F108" s="184" t="s">
        <v>296</v>
      </c>
      <c r="G108" s="185"/>
      <c r="H108" s="186">
        <f t="shared" si="1"/>
        <v>45016</v>
      </c>
      <c r="I108" s="187"/>
      <c r="J108" s="187"/>
      <c r="K108" s="188" t="s">
        <v>301</v>
      </c>
      <c r="L108" s="177" t="s">
        <v>232</v>
      </c>
      <c r="M108" s="177" t="s">
        <v>292</v>
      </c>
      <c r="N108" s="189"/>
      <c r="O108" s="179">
        <f>(SUMIF($L$7:$L$128,M108,$O$7:$O$128)/11000)*5000</f>
        <v>5681818.1818181816</v>
      </c>
      <c r="P108" s="180" t="str">
        <f>VLOOKUP(L108,[1]BDMTK!$A$4:$B$111,2,0)</f>
        <v>Chi phí sản xuất_PX1</v>
      </c>
      <c r="Q108" s="180" t="str">
        <f>VLOOKUP(M108,[1]BDMTK!$A$4:$B$111,2,0)</f>
        <v>Chi phí khấu hao TSCĐ Phân xưởng</v>
      </c>
    </row>
    <row r="109" spans="2:17" s="190" customFormat="1" ht="18" customHeight="1" x14ac:dyDescent="0.25">
      <c r="B109" s="182">
        <v>100</v>
      </c>
      <c r="C109" s="170">
        <v>45016</v>
      </c>
      <c r="D109" s="183"/>
      <c r="E109" s="183"/>
      <c r="F109" s="184" t="s">
        <v>296</v>
      </c>
      <c r="G109" s="185"/>
      <c r="H109" s="186">
        <f t="shared" si="1"/>
        <v>45016</v>
      </c>
      <c r="I109" s="187"/>
      <c r="J109" s="187"/>
      <c r="K109" s="188" t="s">
        <v>301</v>
      </c>
      <c r="L109" s="177" t="s">
        <v>232</v>
      </c>
      <c r="M109" s="177" t="s">
        <v>134</v>
      </c>
      <c r="N109" s="189"/>
      <c r="O109" s="179">
        <f>(SUMIF($L$7:$L$128,M109,$O$7:$O$128)/11000)*5000</f>
        <v>31539509.09090909</v>
      </c>
      <c r="P109" s="180" t="str">
        <f>VLOOKUP(L109,[1]BDMTK!$A$4:$B$111,2,0)</f>
        <v>Chi phí sản xuất_PX1</v>
      </c>
      <c r="Q109" s="180" t="str">
        <f>VLOOKUP(M109,[1]BDMTK!$A$4:$B$111,2,0)</f>
        <v>Chi phí dịch vụ mua ngoài Phân xưởng</v>
      </c>
    </row>
    <row r="110" spans="2:17" s="190" customFormat="1" ht="18" customHeight="1" x14ac:dyDescent="0.25">
      <c r="B110" s="182">
        <v>101</v>
      </c>
      <c r="C110" s="170">
        <v>45016</v>
      </c>
      <c r="D110" s="183"/>
      <c r="E110" s="184"/>
      <c r="F110" s="184" t="s">
        <v>296</v>
      </c>
      <c r="G110" s="185"/>
      <c r="H110" s="186">
        <f t="shared" si="1"/>
        <v>45016</v>
      </c>
      <c r="I110" s="187"/>
      <c r="J110" s="187"/>
      <c r="K110" s="188" t="s">
        <v>302</v>
      </c>
      <c r="L110" s="177" t="s">
        <v>222</v>
      </c>
      <c r="M110" s="177" t="s">
        <v>252</v>
      </c>
      <c r="N110" s="189"/>
      <c r="O110" s="179">
        <f>(SUMIF($L$7:$L$128,M110,$O$7:$O$128)/11000)*6000</f>
        <v>10272954.545454547</v>
      </c>
      <c r="P110" s="180" t="str">
        <f>VLOOKUP(L110,[1]BDMTK!$A$4:$B$111,2,0)</f>
        <v>Chi phí sản xuất_PX2</v>
      </c>
      <c r="Q110" s="180" t="str">
        <f>VLOOKUP(M110,[1]BDMTK!$A$4:$B$111,2,0)</f>
        <v>Chi phí nhân viên quản lý PX</v>
      </c>
    </row>
    <row r="111" spans="2:17" s="190" customFormat="1" ht="18" customHeight="1" x14ac:dyDescent="0.25">
      <c r="B111" s="182">
        <v>102</v>
      </c>
      <c r="C111" s="170">
        <v>45016</v>
      </c>
      <c r="D111" s="184"/>
      <c r="E111" s="183"/>
      <c r="F111" s="184" t="s">
        <v>296</v>
      </c>
      <c r="G111" s="185"/>
      <c r="H111" s="186">
        <f t="shared" si="1"/>
        <v>45016</v>
      </c>
      <c r="I111" s="187"/>
      <c r="J111" s="187"/>
      <c r="K111" s="188" t="s">
        <v>302</v>
      </c>
      <c r="L111" s="177" t="s">
        <v>222</v>
      </c>
      <c r="M111" s="177" t="s">
        <v>287</v>
      </c>
      <c r="N111" s="189"/>
      <c r="O111" s="179">
        <f>(SUMIF($L$7:$L$128,M111,$O$7:$O$128)/11000)*6000</f>
        <v>318181.81818181818</v>
      </c>
      <c r="P111" s="180" t="str">
        <f>VLOOKUP(L111,[1]BDMTK!$A$4:$B$111,2,0)</f>
        <v>Chi phí sản xuất_PX2</v>
      </c>
      <c r="Q111" s="180" t="str">
        <f>VLOOKUP(M111,[1]BDMTK!$A$4:$B$111,2,0)</f>
        <v>Chi phí dụng cụ sản xuất quản lý PX</v>
      </c>
    </row>
    <row r="112" spans="2:17" s="190" customFormat="1" ht="18" customHeight="1" x14ac:dyDescent="0.25">
      <c r="B112" s="182">
        <v>103</v>
      </c>
      <c r="C112" s="170">
        <v>45016</v>
      </c>
      <c r="D112" s="184"/>
      <c r="E112" s="184"/>
      <c r="F112" s="184" t="s">
        <v>296</v>
      </c>
      <c r="G112" s="185"/>
      <c r="H112" s="186">
        <f t="shared" si="1"/>
        <v>45016</v>
      </c>
      <c r="I112" s="187"/>
      <c r="J112" s="187"/>
      <c r="K112" s="188" t="s">
        <v>302</v>
      </c>
      <c r="L112" s="177" t="s">
        <v>222</v>
      </c>
      <c r="M112" s="177" t="s">
        <v>292</v>
      </c>
      <c r="N112" s="189"/>
      <c r="O112" s="179">
        <f>(SUMIF($L$7:$L$128,M112,$O$7:$O$128)/11000)*6000</f>
        <v>6818181.8181818174</v>
      </c>
      <c r="P112" s="180" t="str">
        <f>VLOOKUP(L112,[1]BDMTK!$A$4:$B$111,2,0)</f>
        <v>Chi phí sản xuất_PX2</v>
      </c>
      <c r="Q112" s="180" t="str">
        <f>VLOOKUP(M112,[1]BDMTK!$A$4:$B$111,2,0)</f>
        <v>Chi phí khấu hao TSCĐ Phân xưởng</v>
      </c>
    </row>
    <row r="113" spans="2:17" s="190" customFormat="1" ht="18" customHeight="1" x14ac:dyDescent="0.25">
      <c r="B113" s="182">
        <v>104</v>
      </c>
      <c r="C113" s="170">
        <v>45016</v>
      </c>
      <c r="D113" s="183"/>
      <c r="E113" s="183"/>
      <c r="F113" s="184" t="s">
        <v>296</v>
      </c>
      <c r="G113" s="185"/>
      <c r="H113" s="186">
        <f t="shared" si="1"/>
        <v>45016</v>
      </c>
      <c r="I113" s="191"/>
      <c r="J113" s="187"/>
      <c r="K113" s="188" t="s">
        <v>302</v>
      </c>
      <c r="L113" s="177" t="s">
        <v>222</v>
      </c>
      <c r="M113" s="177" t="s">
        <v>134</v>
      </c>
      <c r="N113" s="189"/>
      <c r="O113" s="179">
        <f>(SUMIF($L$7:$L$128,M113,$O$7:$O$128)/11000)*6000</f>
        <v>37847410.909090906</v>
      </c>
      <c r="P113" s="180" t="str">
        <f>VLOOKUP(L113,[1]BDMTK!$A$4:$B$111,2,0)</f>
        <v>Chi phí sản xuất_PX2</v>
      </c>
      <c r="Q113" s="180" t="str">
        <f>VLOOKUP(M113,[1]BDMTK!$A$4:$B$111,2,0)</f>
        <v>Chi phí dịch vụ mua ngoài Phân xưởng</v>
      </c>
    </row>
    <row r="114" spans="2:17" s="190" customFormat="1" ht="18" customHeight="1" x14ac:dyDescent="0.25">
      <c r="B114" s="182">
        <v>105</v>
      </c>
      <c r="C114" s="192">
        <v>45016</v>
      </c>
      <c r="D114" s="183"/>
      <c r="E114" s="183"/>
      <c r="F114" s="184" t="s">
        <v>303</v>
      </c>
      <c r="G114" s="185"/>
      <c r="H114" s="186">
        <f t="shared" si="1"/>
        <v>45016</v>
      </c>
      <c r="I114" s="191"/>
      <c r="J114" s="187"/>
      <c r="K114" s="188" t="s">
        <v>304</v>
      </c>
      <c r="L114" s="177" t="s">
        <v>4</v>
      </c>
      <c r="M114" s="177" t="s">
        <v>39</v>
      </c>
      <c r="N114" s="189"/>
      <c r="O114" s="193">
        <f>SUMIF($M$7:$M$128,L114,$O$7:$O$128)-0</f>
        <v>611600000</v>
      </c>
      <c r="P114" s="194" t="str">
        <f>VLOOKUP(L114,[1]BDMTK!$A$4:$B$111,2,0)</f>
        <v>Doanh thu bán các thành phẩm</v>
      </c>
      <c r="Q114" s="194" t="str">
        <f>VLOOKUP(M114,[1]BDMTK!$A$4:$B$111,2,0)</f>
        <v>Xác định kết quả kinh doanh</v>
      </c>
    </row>
    <row r="115" spans="2:17" s="190" customFormat="1" ht="18" customHeight="1" x14ac:dyDescent="0.25">
      <c r="B115" s="182">
        <v>106</v>
      </c>
      <c r="C115" s="192">
        <v>45016</v>
      </c>
      <c r="D115" s="184"/>
      <c r="E115" s="183"/>
      <c r="F115" s="184" t="s">
        <v>303</v>
      </c>
      <c r="G115" s="187"/>
      <c r="H115" s="186">
        <f t="shared" si="1"/>
        <v>45016</v>
      </c>
      <c r="I115" s="187"/>
      <c r="J115" s="187"/>
      <c r="K115" s="188" t="s">
        <v>40</v>
      </c>
      <c r="L115" s="177" t="s">
        <v>39</v>
      </c>
      <c r="M115" s="177" t="s">
        <v>27</v>
      </c>
      <c r="N115" s="189"/>
      <c r="O115" s="179">
        <f t="shared" ref="O115:O125" si="2">SUMIF($L$7:$L$128,M115,$O$7:$O$128)</f>
        <v>371800000</v>
      </c>
      <c r="P115" s="194" t="str">
        <f>VLOOKUP(L115,[1]BDMTK!$A$4:$B$111,2,0)</f>
        <v>Xác định kết quả kinh doanh</v>
      </c>
      <c r="Q115" s="194" t="str">
        <f>VLOOKUP(M115,[1]BDMTK!$A$4:$B$111,2,0)</f>
        <v>Giá vốn hàng bán</v>
      </c>
    </row>
    <row r="116" spans="2:17" s="190" customFormat="1" ht="18" customHeight="1" x14ac:dyDescent="0.25">
      <c r="B116" s="182">
        <v>107</v>
      </c>
      <c r="C116" s="192">
        <v>45016</v>
      </c>
      <c r="D116" s="184"/>
      <c r="E116" s="183"/>
      <c r="F116" s="184" t="s">
        <v>303</v>
      </c>
      <c r="G116" s="187"/>
      <c r="H116" s="186">
        <f t="shared" si="1"/>
        <v>45016</v>
      </c>
      <c r="I116" s="191"/>
      <c r="J116" s="187"/>
      <c r="K116" s="188" t="s">
        <v>41</v>
      </c>
      <c r="L116" s="177" t="s">
        <v>39</v>
      </c>
      <c r="M116" s="177" t="s">
        <v>35</v>
      </c>
      <c r="N116" s="189"/>
      <c r="O116" s="179">
        <f t="shared" si="2"/>
        <v>52858000</v>
      </c>
      <c r="P116" s="194" t="str">
        <f>VLOOKUP(L116,[1]BDMTK!$A$4:$B$111,2,0)</f>
        <v>Xác định kết quả kinh doanh</v>
      </c>
      <c r="Q116" s="194" t="str">
        <f>VLOOKUP(M116,[1]BDMTK!$A$4:$B$111,2,0)</f>
        <v>Chi phí nhân viên</v>
      </c>
    </row>
    <row r="117" spans="2:17" s="190" customFormat="1" ht="18" customHeight="1" x14ac:dyDescent="0.25">
      <c r="B117" s="182">
        <v>108</v>
      </c>
      <c r="C117" s="192">
        <v>45016</v>
      </c>
      <c r="D117" s="183"/>
      <c r="E117" s="184"/>
      <c r="F117" s="184" t="s">
        <v>303</v>
      </c>
      <c r="G117" s="185"/>
      <c r="H117" s="186">
        <f t="shared" si="1"/>
        <v>45016</v>
      </c>
      <c r="I117" s="187"/>
      <c r="J117" s="187"/>
      <c r="K117" s="188" t="s">
        <v>41</v>
      </c>
      <c r="L117" s="177" t="s">
        <v>39</v>
      </c>
      <c r="M117" s="177" t="s">
        <v>28</v>
      </c>
      <c r="N117" s="189"/>
      <c r="O117" s="179">
        <f t="shared" si="2"/>
        <v>2250000</v>
      </c>
      <c r="P117" s="194" t="str">
        <f>VLOOKUP(L117,[1]BDMTK!$A$4:$B$111,2,0)</f>
        <v>Xác định kết quả kinh doanh</v>
      </c>
      <c r="Q117" s="194" t="str">
        <f>VLOOKUP(M117,[1]BDMTK!$A$4:$B$111,2,0)</f>
        <v>Chi phí vật liệu</v>
      </c>
    </row>
    <row r="118" spans="2:17" s="190" customFormat="1" ht="18" customHeight="1" x14ac:dyDescent="0.25">
      <c r="B118" s="182">
        <v>109</v>
      </c>
      <c r="C118" s="192">
        <v>45016</v>
      </c>
      <c r="D118" s="183"/>
      <c r="E118" s="184"/>
      <c r="F118" s="184" t="s">
        <v>303</v>
      </c>
      <c r="G118" s="185"/>
      <c r="H118" s="186">
        <f t="shared" si="1"/>
        <v>45016</v>
      </c>
      <c r="I118" s="187"/>
      <c r="J118" s="187"/>
      <c r="K118" s="188" t="s">
        <v>41</v>
      </c>
      <c r="L118" s="177" t="s">
        <v>39</v>
      </c>
      <c r="M118" s="177" t="s">
        <v>61</v>
      </c>
      <c r="N118" s="189"/>
      <c r="O118" s="179">
        <f t="shared" si="2"/>
        <v>1750000</v>
      </c>
      <c r="P118" s="194" t="str">
        <f>VLOOKUP(L118,[1]BDMTK!$A$4:$B$111,2,0)</f>
        <v>Xác định kết quả kinh doanh</v>
      </c>
      <c r="Q118" s="194" t="str">
        <f>VLOOKUP(M118,[1]BDMTK!$A$4:$B$111,2,0)</f>
        <v>Chi phí đồ dùng</v>
      </c>
    </row>
    <row r="119" spans="2:17" s="190" customFormat="1" ht="18" customHeight="1" x14ac:dyDescent="0.25">
      <c r="B119" s="182">
        <v>110</v>
      </c>
      <c r="C119" s="192">
        <v>45016</v>
      </c>
      <c r="D119" s="183"/>
      <c r="E119" s="184"/>
      <c r="F119" s="184" t="s">
        <v>303</v>
      </c>
      <c r="G119" s="185"/>
      <c r="H119" s="186">
        <f t="shared" si="1"/>
        <v>45016</v>
      </c>
      <c r="I119" s="187"/>
      <c r="J119" s="187"/>
      <c r="K119" s="188" t="s">
        <v>41</v>
      </c>
      <c r="L119" s="177" t="s">
        <v>39</v>
      </c>
      <c r="M119" s="177" t="s">
        <v>37</v>
      </c>
      <c r="N119" s="189"/>
      <c r="O119" s="179">
        <f t="shared" si="2"/>
        <v>1200000</v>
      </c>
      <c r="P119" s="194" t="str">
        <f>VLOOKUP(L119,[1]BDMTK!$A$4:$B$111,2,0)</f>
        <v>Xác định kết quả kinh doanh</v>
      </c>
      <c r="Q119" s="194" t="str">
        <f>VLOOKUP(M119,[1]BDMTK!$A$4:$B$111,2,0)</f>
        <v>Chi phí khấu hao TSCĐ</v>
      </c>
    </row>
    <row r="120" spans="2:17" s="190" customFormat="1" ht="18" customHeight="1" x14ac:dyDescent="0.25">
      <c r="B120" s="182">
        <v>111</v>
      </c>
      <c r="C120" s="192">
        <v>45016</v>
      </c>
      <c r="D120" s="183"/>
      <c r="E120" s="184"/>
      <c r="F120" s="184" t="s">
        <v>303</v>
      </c>
      <c r="G120" s="185"/>
      <c r="H120" s="186">
        <f t="shared" si="1"/>
        <v>45016</v>
      </c>
      <c r="I120" s="187"/>
      <c r="J120" s="187"/>
      <c r="K120" s="188" t="s">
        <v>41</v>
      </c>
      <c r="L120" s="177" t="s">
        <v>39</v>
      </c>
      <c r="M120" s="177" t="s">
        <v>62</v>
      </c>
      <c r="N120" s="189"/>
      <c r="O120" s="179">
        <f t="shared" si="2"/>
        <v>32035059</v>
      </c>
      <c r="P120" s="194" t="str">
        <f>VLOOKUP(L120,[1]BDMTK!$A$4:$B$111,2,0)</f>
        <v>Xác định kết quả kinh doanh</v>
      </c>
      <c r="Q120" s="194" t="str">
        <f>VLOOKUP(M120,[1]BDMTK!$A$4:$B$111,2,0)</f>
        <v>Chi phí dịch vụ mua ngoài</v>
      </c>
    </row>
    <row r="121" spans="2:17" s="190" customFormat="1" ht="18" customHeight="1" x14ac:dyDescent="0.25">
      <c r="B121" s="182">
        <v>112</v>
      </c>
      <c r="C121" s="192">
        <v>45016</v>
      </c>
      <c r="D121" s="183"/>
      <c r="E121" s="184"/>
      <c r="F121" s="184" t="s">
        <v>303</v>
      </c>
      <c r="G121" s="185"/>
      <c r="H121" s="186">
        <f t="shared" si="1"/>
        <v>45016</v>
      </c>
      <c r="I121" s="187"/>
      <c r="J121" s="187"/>
      <c r="K121" s="188" t="s">
        <v>305</v>
      </c>
      <c r="L121" s="177" t="s">
        <v>39</v>
      </c>
      <c r="M121" s="177" t="s">
        <v>36</v>
      </c>
      <c r="N121" s="189"/>
      <c r="O121" s="179">
        <f t="shared" si="2"/>
        <v>68542500</v>
      </c>
      <c r="P121" s="194" t="str">
        <f>VLOOKUP(L121,[1]BDMTK!$A$4:$B$111,2,0)</f>
        <v>Xác định kết quả kinh doanh</v>
      </c>
      <c r="Q121" s="194" t="str">
        <f>VLOOKUP(M121,[1]BDMTK!$A$4:$B$111,2,0)</f>
        <v>Chi phí nhân viên quản lý</v>
      </c>
    </row>
    <row r="122" spans="2:17" s="190" customFormat="1" ht="18" customHeight="1" x14ac:dyDescent="0.25">
      <c r="B122" s="182">
        <v>113</v>
      </c>
      <c r="C122" s="192">
        <v>45016</v>
      </c>
      <c r="D122" s="183"/>
      <c r="E122" s="184"/>
      <c r="F122" s="184" t="s">
        <v>303</v>
      </c>
      <c r="G122" s="185"/>
      <c r="H122" s="186">
        <f t="shared" si="1"/>
        <v>45016</v>
      </c>
      <c r="I122" s="187"/>
      <c r="J122" s="187"/>
      <c r="K122" s="188" t="s">
        <v>305</v>
      </c>
      <c r="L122" s="177" t="s">
        <v>39</v>
      </c>
      <c r="M122" s="177" t="s">
        <v>29</v>
      </c>
      <c r="N122" s="189"/>
      <c r="O122" s="179">
        <f t="shared" si="2"/>
        <v>2250000</v>
      </c>
      <c r="P122" s="194" t="str">
        <f>VLOOKUP(L122,[1]BDMTK!$A$4:$B$111,2,0)</f>
        <v>Xác định kết quả kinh doanh</v>
      </c>
      <c r="Q122" s="194" t="str">
        <f>VLOOKUP(M122,[1]BDMTK!$A$4:$B$111,2,0)</f>
        <v>Chi phí vật liệu quản lý</v>
      </c>
    </row>
    <row r="123" spans="2:17" s="190" customFormat="1" ht="18" customHeight="1" x14ac:dyDescent="0.25">
      <c r="B123" s="182">
        <v>114</v>
      </c>
      <c r="C123" s="192">
        <v>45016</v>
      </c>
      <c r="D123" s="183"/>
      <c r="E123" s="184"/>
      <c r="F123" s="184" t="s">
        <v>303</v>
      </c>
      <c r="G123" s="185"/>
      <c r="H123" s="186">
        <f t="shared" si="1"/>
        <v>45016</v>
      </c>
      <c r="I123" s="187"/>
      <c r="J123" s="187"/>
      <c r="K123" s="188" t="s">
        <v>305</v>
      </c>
      <c r="L123" s="177" t="s">
        <v>39</v>
      </c>
      <c r="M123" s="177" t="s">
        <v>30</v>
      </c>
      <c r="N123" s="189"/>
      <c r="O123" s="179">
        <f t="shared" si="2"/>
        <v>2041666.6666666667</v>
      </c>
      <c r="P123" s="194" t="str">
        <f>VLOOKUP(L123,[1]BDMTK!$A$4:$B$111,2,0)</f>
        <v>Xác định kết quả kinh doanh</v>
      </c>
      <c r="Q123" s="194" t="str">
        <f>VLOOKUP(M123,[1]BDMTK!$A$4:$B$111,2,0)</f>
        <v>Chi phí đồ dùng văn phòng</v>
      </c>
    </row>
    <row r="124" spans="2:17" s="190" customFormat="1" ht="18" customHeight="1" x14ac:dyDescent="0.25">
      <c r="B124" s="182">
        <v>115</v>
      </c>
      <c r="C124" s="192">
        <v>45016</v>
      </c>
      <c r="D124" s="183"/>
      <c r="E124" s="184"/>
      <c r="F124" s="184" t="s">
        <v>303</v>
      </c>
      <c r="G124" s="185"/>
      <c r="H124" s="186">
        <f t="shared" si="1"/>
        <v>45016</v>
      </c>
      <c r="I124" s="187"/>
      <c r="J124" s="187"/>
      <c r="K124" s="188" t="s">
        <v>305</v>
      </c>
      <c r="L124" s="177" t="s">
        <v>39</v>
      </c>
      <c r="M124" s="177" t="s">
        <v>38</v>
      </c>
      <c r="N124" s="189"/>
      <c r="O124" s="179">
        <f t="shared" si="2"/>
        <v>1200000</v>
      </c>
      <c r="P124" s="194" t="str">
        <f>VLOOKUP(L124,[1]BDMTK!$A$4:$B$111,2,0)</f>
        <v>Xác định kết quả kinh doanh</v>
      </c>
      <c r="Q124" s="194" t="str">
        <f>VLOOKUP(M124,[1]BDMTK!$A$4:$B$111,2,0)</f>
        <v>Chi phí khấu hao TSCĐ</v>
      </c>
    </row>
    <row r="125" spans="2:17" s="190" customFormat="1" ht="18" customHeight="1" x14ac:dyDescent="0.25">
      <c r="B125" s="182">
        <v>116</v>
      </c>
      <c r="C125" s="192">
        <v>45016</v>
      </c>
      <c r="D125" s="183"/>
      <c r="E125" s="184"/>
      <c r="F125" s="184" t="s">
        <v>303</v>
      </c>
      <c r="G125" s="185"/>
      <c r="H125" s="186">
        <f t="shared" si="1"/>
        <v>45016</v>
      </c>
      <c r="I125" s="187"/>
      <c r="J125" s="187"/>
      <c r="K125" s="188" t="s">
        <v>305</v>
      </c>
      <c r="L125" s="177" t="s">
        <v>39</v>
      </c>
      <c r="M125" s="177" t="s">
        <v>24</v>
      </c>
      <c r="N125" s="189"/>
      <c r="O125" s="179">
        <f t="shared" si="2"/>
        <v>21305059</v>
      </c>
      <c r="P125" s="194" t="str">
        <f>VLOOKUP(L125,[1]BDMTK!$A$4:$B$111,2,0)</f>
        <v>Xác định kết quả kinh doanh</v>
      </c>
      <c r="Q125" s="194" t="str">
        <f>VLOOKUP(M125,[1]BDMTK!$A$4:$B$111,2,0)</f>
        <v>Chi phí dịch vụ mua ngoài</v>
      </c>
    </row>
    <row r="126" spans="2:17" s="103" customFormat="1" ht="18" customHeight="1" x14ac:dyDescent="0.25">
      <c r="B126" s="66">
        <v>117</v>
      </c>
      <c r="C126" s="101">
        <v>45016</v>
      </c>
      <c r="D126" s="67"/>
      <c r="E126" s="68"/>
      <c r="F126" s="68" t="s">
        <v>303</v>
      </c>
      <c r="G126" s="69"/>
      <c r="H126" s="70">
        <f t="shared" si="1"/>
        <v>45016</v>
      </c>
      <c r="I126" s="71"/>
      <c r="J126" s="71"/>
      <c r="K126" s="72" t="s">
        <v>449</v>
      </c>
      <c r="L126" s="121" t="s">
        <v>42</v>
      </c>
      <c r="M126" s="121" t="s">
        <v>32</v>
      </c>
      <c r="N126" s="51"/>
      <c r="O126" s="155">
        <f>(SUMIF($M$7:$M$125,"911",$O$7:$O$125)-SUMIF($L$7:$L$125,"911",$O$7:$O$125))*20%</f>
        <v>10873543.066666652</v>
      </c>
      <c r="P126" s="102" t="str">
        <f>VLOOKUP(L126,[1]BDMTK!$A$4:$B$111,2,0)</f>
        <v>Chi phí thuế thu nhập DN hiện hành</v>
      </c>
      <c r="Q126" s="102" t="str">
        <f>VLOOKUP(M126,[1]BDMTK!$A$4:$B$111,2,0)</f>
        <v>Thuế Thu nhập doanh nghiệp</v>
      </c>
    </row>
    <row r="127" spans="2:17" s="103" customFormat="1" ht="18" customHeight="1" x14ac:dyDescent="0.25">
      <c r="B127" s="66">
        <v>118</v>
      </c>
      <c r="C127" s="101">
        <v>45016</v>
      </c>
      <c r="D127" s="67"/>
      <c r="E127" s="68"/>
      <c r="F127" s="68" t="s">
        <v>303</v>
      </c>
      <c r="G127" s="69"/>
      <c r="H127" s="70">
        <f t="shared" si="1"/>
        <v>45016</v>
      </c>
      <c r="I127" s="71"/>
      <c r="J127" s="71"/>
      <c r="K127" s="72" t="s">
        <v>450</v>
      </c>
      <c r="L127" s="121" t="s">
        <v>39</v>
      </c>
      <c r="M127" s="121" t="s">
        <v>42</v>
      </c>
      <c r="N127" s="51"/>
      <c r="O127" s="51">
        <f>O126</f>
        <v>10873543.066666652</v>
      </c>
      <c r="P127" s="102" t="str">
        <f>VLOOKUP(L127,[1]BDMTK!$A$4:$B$111,2,0)</f>
        <v>Xác định kết quả kinh doanh</v>
      </c>
      <c r="Q127" s="102" t="str">
        <f>VLOOKUP(M127,[1]BDMTK!$A$4:$B$111,2,0)</f>
        <v>Chi phí thuế thu nhập DN hiện hành</v>
      </c>
    </row>
    <row r="128" spans="2:17" s="103" customFormat="1" ht="18" customHeight="1" x14ac:dyDescent="0.25">
      <c r="B128" s="66">
        <v>119</v>
      </c>
      <c r="C128" s="101">
        <v>45016</v>
      </c>
      <c r="D128" s="67"/>
      <c r="E128" s="67"/>
      <c r="F128" s="68" t="s">
        <v>303</v>
      </c>
      <c r="G128" s="69"/>
      <c r="H128" s="70">
        <f t="shared" si="1"/>
        <v>45016</v>
      </c>
      <c r="I128" s="71"/>
      <c r="J128" s="71"/>
      <c r="K128" s="72" t="s">
        <v>452</v>
      </c>
      <c r="L128" s="156" t="s">
        <v>39</v>
      </c>
      <c r="M128" s="156" t="s">
        <v>306</v>
      </c>
      <c r="N128" s="51"/>
      <c r="O128" s="157">
        <f>(SUMIF($M$7:$M$125,"911",$O$7:$O$125)-SUMIF($L$7:$L$125,"911",$O$7:$O$125))*80%</f>
        <v>43494172.266666606</v>
      </c>
      <c r="P128" s="102" t="str">
        <f>VLOOKUP(L128,[1]BDMTK!$A$4:$B$111,2,0)</f>
        <v>Xác định kết quả kinh doanh</v>
      </c>
      <c r="Q128" s="102" t="str">
        <f>VLOOKUP(M128,[1]BDMTK!$A$4:$B$111,2,0)</f>
        <v>LN chưa phân phối năm nay</v>
      </c>
    </row>
    <row r="129" spans="5:15" ht="18" customHeight="1" x14ac:dyDescent="0.3">
      <c r="E129" s="5"/>
      <c r="F129" s="5"/>
      <c r="G129" s="41"/>
      <c r="H129" s="5"/>
    </row>
    <row r="131" spans="5:15" x14ac:dyDescent="0.3">
      <c r="M131" s="158"/>
    </row>
    <row r="132" spans="5:15" x14ac:dyDescent="0.3">
      <c r="O132" s="46"/>
    </row>
  </sheetData>
  <autoFilter ref="B6:Q6" xr:uid="{00000000-0001-0000-0100-000000000000}"/>
  <mergeCells count="2">
    <mergeCell ref="C5:K5"/>
    <mergeCell ref="L5:M5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L112"/>
  <sheetViews>
    <sheetView topLeftCell="B1" workbookViewId="0">
      <selection activeCell="F14" sqref="F14"/>
    </sheetView>
  </sheetViews>
  <sheetFormatPr defaultColWidth="8.6640625" defaultRowHeight="15.6" x14ac:dyDescent="0.3"/>
  <cols>
    <col min="1" max="1" width="8.6640625" style="1"/>
    <col min="2" max="2" width="13.44140625" style="93" customWidth="1"/>
    <col min="3" max="3" width="39.33203125" style="94" customWidth="1"/>
    <col min="4" max="4" width="26.5546875" style="94" customWidth="1"/>
    <col min="5" max="5" width="10.44140625" style="95" bestFit="1" customWidth="1"/>
    <col min="6" max="6" width="14.44140625" style="95" customWidth="1"/>
    <col min="7" max="7" width="9.6640625" style="92" customWidth="1"/>
    <col min="8" max="8" width="17.88671875" style="92" customWidth="1"/>
    <col min="9" max="9" width="20.88671875" style="94" customWidth="1"/>
    <col min="10" max="10" width="19.44140625" style="94" customWidth="1"/>
    <col min="11" max="11" width="12.6640625" style="94" customWidth="1"/>
    <col min="12" max="12" width="12.88671875" style="94" customWidth="1"/>
    <col min="13" max="257" width="8.6640625" style="1"/>
    <col min="258" max="258" width="13.44140625" style="1" customWidth="1"/>
    <col min="259" max="259" width="48.44140625" style="1" customWidth="1"/>
    <col min="260" max="260" width="0" style="1" hidden="1" customWidth="1"/>
    <col min="261" max="261" width="10.44140625" style="1" bestFit="1" customWidth="1"/>
    <col min="262" max="262" width="14.44140625" style="1" customWidth="1"/>
    <col min="263" max="263" width="9.6640625" style="1" customWidth="1"/>
    <col min="264" max="264" width="17.88671875" style="1" customWidth="1"/>
    <col min="265" max="265" width="20.88671875" style="1" customWidth="1"/>
    <col min="266" max="266" width="19.44140625" style="1" customWidth="1"/>
    <col min="267" max="267" width="12.6640625" style="1" customWidth="1"/>
    <col min="268" max="268" width="22.109375" style="1" customWidth="1"/>
    <col min="269" max="513" width="8.6640625" style="1"/>
    <col min="514" max="514" width="13.44140625" style="1" customWidth="1"/>
    <col min="515" max="515" width="48.44140625" style="1" customWidth="1"/>
    <col min="516" max="516" width="0" style="1" hidden="1" customWidth="1"/>
    <col min="517" max="517" width="10.44140625" style="1" bestFit="1" customWidth="1"/>
    <col min="518" max="518" width="14.44140625" style="1" customWidth="1"/>
    <col min="519" max="519" width="9.6640625" style="1" customWidth="1"/>
    <col min="520" max="520" width="17.88671875" style="1" customWidth="1"/>
    <col min="521" max="521" width="20.88671875" style="1" customWidth="1"/>
    <col min="522" max="522" width="19.44140625" style="1" customWidth="1"/>
    <col min="523" max="523" width="12.6640625" style="1" customWidth="1"/>
    <col min="524" max="524" width="22.109375" style="1" customWidth="1"/>
    <col min="525" max="769" width="8.6640625" style="1"/>
    <col min="770" max="770" width="13.44140625" style="1" customWidth="1"/>
    <col min="771" max="771" width="48.44140625" style="1" customWidth="1"/>
    <col min="772" max="772" width="0" style="1" hidden="1" customWidth="1"/>
    <col min="773" max="773" width="10.44140625" style="1" bestFit="1" customWidth="1"/>
    <col min="774" max="774" width="14.44140625" style="1" customWidth="1"/>
    <col min="775" max="775" width="9.6640625" style="1" customWidth="1"/>
    <col min="776" max="776" width="17.88671875" style="1" customWidth="1"/>
    <col min="777" max="777" width="20.88671875" style="1" customWidth="1"/>
    <col min="778" max="778" width="19.44140625" style="1" customWidth="1"/>
    <col min="779" max="779" width="12.6640625" style="1" customWidth="1"/>
    <col min="780" max="780" width="22.109375" style="1" customWidth="1"/>
    <col min="781" max="1025" width="8.6640625" style="1"/>
    <col min="1026" max="1026" width="13.44140625" style="1" customWidth="1"/>
    <col min="1027" max="1027" width="48.44140625" style="1" customWidth="1"/>
    <col min="1028" max="1028" width="0" style="1" hidden="1" customWidth="1"/>
    <col min="1029" max="1029" width="10.44140625" style="1" bestFit="1" customWidth="1"/>
    <col min="1030" max="1030" width="14.44140625" style="1" customWidth="1"/>
    <col min="1031" max="1031" width="9.6640625" style="1" customWidth="1"/>
    <col min="1032" max="1032" width="17.88671875" style="1" customWidth="1"/>
    <col min="1033" max="1033" width="20.88671875" style="1" customWidth="1"/>
    <col min="1034" max="1034" width="19.44140625" style="1" customWidth="1"/>
    <col min="1035" max="1035" width="12.6640625" style="1" customWidth="1"/>
    <col min="1036" max="1036" width="22.109375" style="1" customWidth="1"/>
    <col min="1037" max="1281" width="8.6640625" style="1"/>
    <col min="1282" max="1282" width="13.44140625" style="1" customWidth="1"/>
    <col min="1283" max="1283" width="48.44140625" style="1" customWidth="1"/>
    <col min="1284" max="1284" width="0" style="1" hidden="1" customWidth="1"/>
    <col min="1285" max="1285" width="10.44140625" style="1" bestFit="1" customWidth="1"/>
    <col min="1286" max="1286" width="14.44140625" style="1" customWidth="1"/>
    <col min="1287" max="1287" width="9.6640625" style="1" customWidth="1"/>
    <col min="1288" max="1288" width="17.88671875" style="1" customWidth="1"/>
    <col min="1289" max="1289" width="20.88671875" style="1" customWidth="1"/>
    <col min="1290" max="1290" width="19.44140625" style="1" customWidth="1"/>
    <col min="1291" max="1291" width="12.6640625" style="1" customWidth="1"/>
    <col min="1292" max="1292" width="22.109375" style="1" customWidth="1"/>
    <col min="1293" max="1537" width="8.6640625" style="1"/>
    <col min="1538" max="1538" width="13.44140625" style="1" customWidth="1"/>
    <col min="1539" max="1539" width="48.44140625" style="1" customWidth="1"/>
    <col min="1540" max="1540" width="0" style="1" hidden="1" customWidth="1"/>
    <col min="1541" max="1541" width="10.44140625" style="1" bestFit="1" customWidth="1"/>
    <col min="1542" max="1542" width="14.44140625" style="1" customWidth="1"/>
    <col min="1543" max="1543" width="9.6640625" style="1" customWidth="1"/>
    <col min="1544" max="1544" width="17.88671875" style="1" customWidth="1"/>
    <col min="1545" max="1545" width="20.88671875" style="1" customWidth="1"/>
    <col min="1546" max="1546" width="19.44140625" style="1" customWidth="1"/>
    <col min="1547" max="1547" width="12.6640625" style="1" customWidth="1"/>
    <col min="1548" max="1548" width="22.109375" style="1" customWidth="1"/>
    <col min="1549" max="1793" width="8.6640625" style="1"/>
    <col min="1794" max="1794" width="13.44140625" style="1" customWidth="1"/>
    <col min="1795" max="1795" width="48.44140625" style="1" customWidth="1"/>
    <col min="1796" max="1796" width="0" style="1" hidden="1" customWidth="1"/>
    <col min="1797" max="1797" width="10.44140625" style="1" bestFit="1" customWidth="1"/>
    <col min="1798" max="1798" width="14.44140625" style="1" customWidth="1"/>
    <col min="1799" max="1799" width="9.6640625" style="1" customWidth="1"/>
    <col min="1800" max="1800" width="17.88671875" style="1" customWidth="1"/>
    <col min="1801" max="1801" width="20.88671875" style="1" customWidth="1"/>
    <col min="1802" max="1802" width="19.44140625" style="1" customWidth="1"/>
    <col min="1803" max="1803" width="12.6640625" style="1" customWidth="1"/>
    <col min="1804" max="1804" width="22.109375" style="1" customWidth="1"/>
    <col min="1805" max="2049" width="8.6640625" style="1"/>
    <col min="2050" max="2050" width="13.44140625" style="1" customWidth="1"/>
    <col min="2051" max="2051" width="48.44140625" style="1" customWidth="1"/>
    <col min="2052" max="2052" width="0" style="1" hidden="1" customWidth="1"/>
    <col min="2053" max="2053" width="10.44140625" style="1" bestFit="1" customWidth="1"/>
    <col min="2054" max="2054" width="14.44140625" style="1" customWidth="1"/>
    <col min="2055" max="2055" width="9.6640625" style="1" customWidth="1"/>
    <col min="2056" max="2056" width="17.88671875" style="1" customWidth="1"/>
    <col min="2057" max="2057" width="20.88671875" style="1" customWidth="1"/>
    <col min="2058" max="2058" width="19.44140625" style="1" customWidth="1"/>
    <col min="2059" max="2059" width="12.6640625" style="1" customWidth="1"/>
    <col min="2060" max="2060" width="22.109375" style="1" customWidth="1"/>
    <col min="2061" max="2305" width="8.6640625" style="1"/>
    <col min="2306" max="2306" width="13.44140625" style="1" customWidth="1"/>
    <col min="2307" max="2307" width="48.44140625" style="1" customWidth="1"/>
    <col min="2308" max="2308" width="0" style="1" hidden="1" customWidth="1"/>
    <col min="2309" max="2309" width="10.44140625" style="1" bestFit="1" customWidth="1"/>
    <col min="2310" max="2310" width="14.44140625" style="1" customWidth="1"/>
    <col min="2311" max="2311" width="9.6640625" style="1" customWidth="1"/>
    <col min="2312" max="2312" width="17.88671875" style="1" customWidth="1"/>
    <col min="2313" max="2313" width="20.88671875" style="1" customWidth="1"/>
    <col min="2314" max="2314" width="19.44140625" style="1" customWidth="1"/>
    <col min="2315" max="2315" width="12.6640625" style="1" customWidth="1"/>
    <col min="2316" max="2316" width="22.109375" style="1" customWidth="1"/>
    <col min="2317" max="2561" width="8.6640625" style="1"/>
    <col min="2562" max="2562" width="13.44140625" style="1" customWidth="1"/>
    <col min="2563" max="2563" width="48.44140625" style="1" customWidth="1"/>
    <col min="2564" max="2564" width="0" style="1" hidden="1" customWidth="1"/>
    <col min="2565" max="2565" width="10.44140625" style="1" bestFit="1" customWidth="1"/>
    <col min="2566" max="2566" width="14.44140625" style="1" customWidth="1"/>
    <col min="2567" max="2567" width="9.6640625" style="1" customWidth="1"/>
    <col min="2568" max="2568" width="17.88671875" style="1" customWidth="1"/>
    <col min="2569" max="2569" width="20.88671875" style="1" customWidth="1"/>
    <col min="2570" max="2570" width="19.44140625" style="1" customWidth="1"/>
    <col min="2571" max="2571" width="12.6640625" style="1" customWidth="1"/>
    <col min="2572" max="2572" width="22.109375" style="1" customWidth="1"/>
    <col min="2573" max="2817" width="8.6640625" style="1"/>
    <col min="2818" max="2818" width="13.44140625" style="1" customWidth="1"/>
    <col min="2819" max="2819" width="48.44140625" style="1" customWidth="1"/>
    <col min="2820" max="2820" width="0" style="1" hidden="1" customWidth="1"/>
    <col min="2821" max="2821" width="10.44140625" style="1" bestFit="1" customWidth="1"/>
    <col min="2822" max="2822" width="14.44140625" style="1" customWidth="1"/>
    <col min="2823" max="2823" width="9.6640625" style="1" customWidth="1"/>
    <col min="2824" max="2824" width="17.88671875" style="1" customWidth="1"/>
    <col min="2825" max="2825" width="20.88671875" style="1" customWidth="1"/>
    <col min="2826" max="2826" width="19.44140625" style="1" customWidth="1"/>
    <col min="2827" max="2827" width="12.6640625" style="1" customWidth="1"/>
    <col min="2828" max="2828" width="22.109375" style="1" customWidth="1"/>
    <col min="2829" max="3073" width="8.6640625" style="1"/>
    <col min="3074" max="3074" width="13.44140625" style="1" customWidth="1"/>
    <col min="3075" max="3075" width="48.44140625" style="1" customWidth="1"/>
    <col min="3076" max="3076" width="0" style="1" hidden="1" customWidth="1"/>
    <col min="3077" max="3077" width="10.44140625" style="1" bestFit="1" customWidth="1"/>
    <col min="3078" max="3078" width="14.44140625" style="1" customWidth="1"/>
    <col min="3079" max="3079" width="9.6640625" style="1" customWidth="1"/>
    <col min="3080" max="3080" width="17.88671875" style="1" customWidth="1"/>
    <col min="3081" max="3081" width="20.88671875" style="1" customWidth="1"/>
    <col min="3082" max="3082" width="19.44140625" style="1" customWidth="1"/>
    <col min="3083" max="3083" width="12.6640625" style="1" customWidth="1"/>
    <col min="3084" max="3084" width="22.109375" style="1" customWidth="1"/>
    <col min="3085" max="3329" width="8.6640625" style="1"/>
    <col min="3330" max="3330" width="13.44140625" style="1" customWidth="1"/>
    <col min="3331" max="3331" width="48.44140625" style="1" customWidth="1"/>
    <col min="3332" max="3332" width="0" style="1" hidden="1" customWidth="1"/>
    <col min="3333" max="3333" width="10.44140625" style="1" bestFit="1" customWidth="1"/>
    <col min="3334" max="3334" width="14.44140625" style="1" customWidth="1"/>
    <col min="3335" max="3335" width="9.6640625" style="1" customWidth="1"/>
    <col min="3336" max="3336" width="17.88671875" style="1" customWidth="1"/>
    <col min="3337" max="3337" width="20.88671875" style="1" customWidth="1"/>
    <col min="3338" max="3338" width="19.44140625" style="1" customWidth="1"/>
    <col min="3339" max="3339" width="12.6640625" style="1" customWidth="1"/>
    <col min="3340" max="3340" width="22.109375" style="1" customWidth="1"/>
    <col min="3341" max="3585" width="8.6640625" style="1"/>
    <col min="3586" max="3586" width="13.44140625" style="1" customWidth="1"/>
    <col min="3587" max="3587" width="48.44140625" style="1" customWidth="1"/>
    <col min="3588" max="3588" width="0" style="1" hidden="1" customWidth="1"/>
    <col min="3589" max="3589" width="10.44140625" style="1" bestFit="1" customWidth="1"/>
    <col min="3590" max="3590" width="14.44140625" style="1" customWidth="1"/>
    <col min="3591" max="3591" width="9.6640625" style="1" customWidth="1"/>
    <col min="3592" max="3592" width="17.88671875" style="1" customWidth="1"/>
    <col min="3593" max="3593" width="20.88671875" style="1" customWidth="1"/>
    <col min="3594" max="3594" width="19.44140625" style="1" customWidth="1"/>
    <col min="3595" max="3595" width="12.6640625" style="1" customWidth="1"/>
    <col min="3596" max="3596" width="22.109375" style="1" customWidth="1"/>
    <col min="3597" max="3841" width="8.6640625" style="1"/>
    <col min="3842" max="3842" width="13.44140625" style="1" customWidth="1"/>
    <col min="3843" max="3843" width="48.44140625" style="1" customWidth="1"/>
    <col min="3844" max="3844" width="0" style="1" hidden="1" customWidth="1"/>
    <col min="3845" max="3845" width="10.44140625" style="1" bestFit="1" customWidth="1"/>
    <col min="3846" max="3846" width="14.44140625" style="1" customWidth="1"/>
    <col min="3847" max="3847" width="9.6640625" style="1" customWidth="1"/>
    <col min="3848" max="3848" width="17.88671875" style="1" customWidth="1"/>
    <col min="3849" max="3849" width="20.88671875" style="1" customWidth="1"/>
    <col min="3850" max="3850" width="19.44140625" style="1" customWidth="1"/>
    <col min="3851" max="3851" width="12.6640625" style="1" customWidth="1"/>
    <col min="3852" max="3852" width="22.109375" style="1" customWidth="1"/>
    <col min="3853" max="4097" width="8.6640625" style="1"/>
    <col min="4098" max="4098" width="13.44140625" style="1" customWidth="1"/>
    <col min="4099" max="4099" width="48.44140625" style="1" customWidth="1"/>
    <col min="4100" max="4100" width="0" style="1" hidden="1" customWidth="1"/>
    <col min="4101" max="4101" width="10.44140625" style="1" bestFit="1" customWidth="1"/>
    <col min="4102" max="4102" width="14.44140625" style="1" customWidth="1"/>
    <col min="4103" max="4103" width="9.6640625" style="1" customWidth="1"/>
    <col min="4104" max="4104" width="17.88671875" style="1" customWidth="1"/>
    <col min="4105" max="4105" width="20.88671875" style="1" customWidth="1"/>
    <col min="4106" max="4106" width="19.44140625" style="1" customWidth="1"/>
    <col min="4107" max="4107" width="12.6640625" style="1" customWidth="1"/>
    <col min="4108" max="4108" width="22.109375" style="1" customWidth="1"/>
    <col min="4109" max="4353" width="8.6640625" style="1"/>
    <col min="4354" max="4354" width="13.44140625" style="1" customWidth="1"/>
    <col min="4355" max="4355" width="48.44140625" style="1" customWidth="1"/>
    <col min="4356" max="4356" width="0" style="1" hidden="1" customWidth="1"/>
    <col min="4357" max="4357" width="10.44140625" style="1" bestFit="1" customWidth="1"/>
    <col min="4358" max="4358" width="14.44140625" style="1" customWidth="1"/>
    <col min="4359" max="4359" width="9.6640625" style="1" customWidth="1"/>
    <col min="4360" max="4360" width="17.88671875" style="1" customWidth="1"/>
    <col min="4361" max="4361" width="20.88671875" style="1" customWidth="1"/>
    <col min="4362" max="4362" width="19.44140625" style="1" customWidth="1"/>
    <col min="4363" max="4363" width="12.6640625" style="1" customWidth="1"/>
    <col min="4364" max="4364" width="22.109375" style="1" customWidth="1"/>
    <col min="4365" max="4609" width="8.6640625" style="1"/>
    <col min="4610" max="4610" width="13.44140625" style="1" customWidth="1"/>
    <col min="4611" max="4611" width="48.44140625" style="1" customWidth="1"/>
    <col min="4612" max="4612" width="0" style="1" hidden="1" customWidth="1"/>
    <col min="4613" max="4613" width="10.44140625" style="1" bestFit="1" customWidth="1"/>
    <col min="4614" max="4614" width="14.44140625" style="1" customWidth="1"/>
    <col min="4615" max="4615" width="9.6640625" style="1" customWidth="1"/>
    <col min="4616" max="4616" width="17.88671875" style="1" customWidth="1"/>
    <col min="4617" max="4617" width="20.88671875" style="1" customWidth="1"/>
    <col min="4618" max="4618" width="19.44140625" style="1" customWidth="1"/>
    <col min="4619" max="4619" width="12.6640625" style="1" customWidth="1"/>
    <col min="4620" max="4620" width="22.109375" style="1" customWidth="1"/>
    <col min="4621" max="4865" width="8.6640625" style="1"/>
    <col min="4866" max="4866" width="13.44140625" style="1" customWidth="1"/>
    <col min="4867" max="4867" width="48.44140625" style="1" customWidth="1"/>
    <col min="4868" max="4868" width="0" style="1" hidden="1" customWidth="1"/>
    <col min="4869" max="4869" width="10.44140625" style="1" bestFit="1" customWidth="1"/>
    <col min="4870" max="4870" width="14.44140625" style="1" customWidth="1"/>
    <col min="4871" max="4871" width="9.6640625" style="1" customWidth="1"/>
    <col min="4872" max="4872" width="17.88671875" style="1" customWidth="1"/>
    <col min="4873" max="4873" width="20.88671875" style="1" customWidth="1"/>
    <col min="4874" max="4874" width="19.44140625" style="1" customWidth="1"/>
    <col min="4875" max="4875" width="12.6640625" style="1" customWidth="1"/>
    <col min="4876" max="4876" width="22.109375" style="1" customWidth="1"/>
    <col min="4877" max="5121" width="8.6640625" style="1"/>
    <col min="5122" max="5122" width="13.44140625" style="1" customWidth="1"/>
    <col min="5123" max="5123" width="48.44140625" style="1" customWidth="1"/>
    <col min="5124" max="5124" width="0" style="1" hidden="1" customWidth="1"/>
    <col min="5125" max="5125" width="10.44140625" style="1" bestFit="1" customWidth="1"/>
    <col min="5126" max="5126" width="14.44140625" style="1" customWidth="1"/>
    <col min="5127" max="5127" width="9.6640625" style="1" customWidth="1"/>
    <col min="5128" max="5128" width="17.88671875" style="1" customWidth="1"/>
    <col min="5129" max="5129" width="20.88671875" style="1" customWidth="1"/>
    <col min="5130" max="5130" width="19.44140625" style="1" customWidth="1"/>
    <col min="5131" max="5131" width="12.6640625" style="1" customWidth="1"/>
    <col min="5132" max="5132" width="22.109375" style="1" customWidth="1"/>
    <col min="5133" max="5377" width="8.6640625" style="1"/>
    <col min="5378" max="5378" width="13.44140625" style="1" customWidth="1"/>
    <col min="5379" max="5379" width="48.44140625" style="1" customWidth="1"/>
    <col min="5380" max="5380" width="0" style="1" hidden="1" customWidth="1"/>
    <col min="5381" max="5381" width="10.44140625" style="1" bestFit="1" customWidth="1"/>
    <col min="5382" max="5382" width="14.44140625" style="1" customWidth="1"/>
    <col min="5383" max="5383" width="9.6640625" style="1" customWidth="1"/>
    <col min="5384" max="5384" width="17.88671875" style="1" customWidth="1"/>
    <col min="5385" max="5385" width="20.88671875" style="1" customWidth="1"/>
    <col min="5386" max="5386" width="19.44140625" style="1" customWidth="1"/>
    <col min="5387" max="5387" width="12.6640625" style="1" customWidth="1"/>
    <col min="5388" max="5388" width="22.109375" style="1" customWidth="1"/>
    <col min="5389" max="5633" width="8.6640625" style="1"/>
    <col min="5634" max="5634" width="13.44140625" style="1" customWidth="1"/>
    <col min="5635" max="5635" width="48.44140625" style="1" customWidth="1"/>
    <col min="5636" max="5636" width="0" style="1" hidden="1" customWidth="1"/>
    <col min="5637" max="5637" width="10.44140625" style="1" bestFit="1" customWidth="1"/>
    <col min="5638" max="5638" width="14.44140625" style="1" customWidth="1"/>
    <col min="5639" max="5639" width="9.6640625" style="1" customWidth="1"/>
    <col min="5640" max="5640" width="17.88671875" style="1" customWidth="1"/>
    <col min="5641" max="5641" width="20.88671875" style="1" customWidth="1"/>
    <col min="5642" max="5642" width="19.44140625" style="1" customWidth="1"/>
    <col min="5643" max="5643" width="12.6640625" style="1" customWidth="1"/>
    <col min="5644" max="5644" width="22.109375" style="1" customWidth="1"/>
    <col min="5645" max="5889" width="8.6640625" style="1"/>
    <col min="5890" max="5890" width="13.44140625" style="1" customWidth="1"/>
    <col min="5891" max="5891" width="48.44140625" style="1" customWidth="1"/>
    <col min="5892" max="5892" width="0" style="1" hidden="1" customWidth="1"/>
    <col min="5893" max="5893" width="10.44140625" style="1" bestFit="1" customWidth="1"/>
    <col min="5894" max="5894" width="14.44140625" style="1" customWidth="1"/>
    <col min="5895" max="5895" width="9.6640625" style="1" customWidth="1"/>
    <col min="5896" max="5896" width="17.88671875" style="1" customWidth="1"/>
    <col min="5897" max="5897" width="20.88671875" style="1" customWidth="1"/>
    <col min="5898" max="5898" width="19.44140625" style="1" customWidth="1"/>
    <col min="5899" max="5899" width="12.6640625" style="1" customWidth="1"/>
    <col min="5900" max="5900" width="22.109375" style="1" customWidth="1"/>
    <col min="5901" max="6145" width="8.6640625" style="1"/>
    <col min="6146" max="6146" width="13.44140625" style="1" customWidth="1"/>
    <col min="6147" max="6147" width="48.44140625" style="1" customWidth="1"/>
    <col min="6148" max="6148" width="0" style="1" hidden="1" customWidth="1"/>
    <col min="6149" max="6149" width="10.44140625" style="1" bestFit="1" customWidth="1"/>
    <col min="6150" max="6150" width="14.44140625" style="1" customWidth="1"/>
    <col min="6151" max="6151" width="9.6640625" style="1" customWidth="1"/>
    <col min="6152" max="6152" width="17.88671875" style="1" customWidth="1"/>
    <col min="6153" max="6153" width="20.88671875" style="1" customWidth="1"/>
    <col min="6154" max="6154" width="19.44140625" style="1" customWidth="1"/>
    <col min="6155" max="6155" width="12.6640625" style="1" customWidth="1"/>
    <col min="6156" max="6156" width="22.109375" style="1" customWidth="1"/>
    <col min="6157" max="6401" width="8.6640625" style="1"/>
    <col min="6402" max="6402" width="13.44140625" style="1" customWidth="1"/>
    <col min="6403" max="6403" width="48.44140625" style="1" customWidth="1"/>
    <col min="6404" max="6404" width="0" style="1" hidden="1" customWidth="1"/>
    <col min="6405" max="6405" width="10.44140625" style="1" bestFit="1" customWidth="1"/>
    <col min="6406" max="6406" width="14.44140625" style="1" customWidth="1"/>
    <col min="6407" max="6407" width="9.6640625" style="1" customWidth="1"/>
    <col min="6408" max="6408" width="17.88671875" style="1" customWidth="1"/>
    <col min="6409" max="6409" width="20.88671875" style="1" customWidth="1"/>
    <col min="6410" max="6410" width="19.44140625" style="1" customWidth="1"/>
    <col min="6411" max="6411" width="12.6640625" style="1" customWidth="1"/>
    <col min="6412" max="6412" width="22.109375" style="1" customWidth="1"/>
    <col min="6413" max="6657" width="8.6640625" style="1"/>
    <col min="6658" max="6658" width="13.44140625" style="1" customWidth="1"/>
    <col min="6659" max="6659" width="48.44140625" style="1" customWidth="1"/>
    <col min="6660" max="6660" width="0" style="1" hidden="1" customWidth="1"/>
    <col min="6661" max="6661" width="10.44140625" style="1" bestFit="1" customWidth="1"/>
    <col min="6662" max="6662" width="14.44140625" style="1" customWidth="1"/>
    <col min="6663" max="6663" width="9.6640625" style="1" customWidth="1"/>
    <col min="6664" max="6664" width="17.88671875" style="1" customWidth="1"/>
    <col min="6665" max="6665" width="20.88671875" style="1" customWidth="1"/>
    <col min="6666" max="6666" width="19.44140625" style="1" customWidth="1"/>
    <col min="6667" max="6667" width="12.6640625" style="1" customWidth="1"/>
    <col min="6668" max="6668" width="22.109375" style="1" customWidth="1"/>
    <col min="6669" max="6913" width="8.6640625" style="1"/>
    <col min="6914" max="6914" width="13.44140625" style="1" customWidth="1"/>
    <col min="6915" max="6915" width="48.44140625" style="1" customWidth="1"/>
    <col min="6916" max="6916" width="0" style="1" hidden="1" customWidth="1"/>
    <col min="6917" max="6917" width="10.44140625" style="1" bestFit="1" customWidth="1"/>
    <col min="6918" max="6918" width="14.44140625" style="1" customWidth="1"/>
    <col min="6919" max="6919" width="9.6640625" style="1" customWidth="1"/>
    <col min="6920" max="6920" width="17.88671875" style="1" customWidth="1"/>
    <col min="6921" max="6921" width="20.88671875" style="1" customWidth="1"/>
    <col min="6922" max="6922" width="19.44140625" style="1" customWidth="1"/>
    <col min="6923" max="6923" width="12.6640625" style="1" customWidth="1"/>
    <col min="6924" max="6924" width="22.109375" style="1" customWidth="1"/>
    <col min="6925" max="7169" width="8.6640625" style="1"/>
    <col min="7170" max="7170" width="13.44140625" style="1" customWidth="1"/>
    <col min="7171" max="7171" width="48.44140625" style="1" customWidth="1"/>
    <col min="7172" max="7172" width="0" style="1" hidden="1" customWidth="1"/>
    <col min="7173" max="7173" width="10.44140625" style="1" bestFit="1" customWidth="1"/>
    <col min="7174" max="7174" width="14.44140625" style="1" customWidth="1"/>
    <col min="7175" max="7175" width="9.6640625" style="1" customWidth="1"/>
    <col min="7176" max="7176" width="17.88671875" style="1" customWidth="1"/>
    <col min="7177" max="7177" width="20.88671875" style="1" customWidth="1"/>
    <col min="7178" max="7178" width="19.44140625" style="1" customWidth="1"/>
    <col min="7179" max="7179" width="12.6640625" style="1" customWidth="1"/>
    <col min="7180" max="7180" width="22.109375" style="1" customWidth="1"/>
    <col min="7181" max="7425" width="8.6640625" style="1"/>
    <col min="7426" max="7426" width="13.44140625" style="1" customWidth="1"/>
    <col min="7427" max="7427" width="48.44140625" style="1" customWidth="1"/>
    <col min="7428" max="7428" width="0" style="1" hidden="1" customWidth="1"/>
    <col min="7429" max="7429" width="10.44140625" style="1" bestFit="1" customWidth="1"/>
    <col min="7430" max="7430" width="14.44140625" style="1" customWidth="1"/>
    <col min="7431" max="7431" width="9.6640625" style="1" customWidth="1"/>
    <col min="7432" max="7432" width="17.88671875" style="1" customWidth="1"/>
    <col min="7433" max="7433" width="20.88671875" style="1" customWidth="1"/>
    <col min="7434" max="7434" width="19.44140625" style="1" customWidth="1"/>
    <col min="7435" max="7435" width="12.6640625" style="1" customWidth="1"/>
    <col min="7436" max="7436" width="22.109375" style="1" customWidth="1"/>
    <col min="7437" max="7681" width="8.6640625" style="1"/>
    <col min="7682" max="7682" width="13.44140625" style="1" customWidth="1"/>
    <col min="7683" max="7683" width="48.44140625" style="1" customWidth="1"/>
    <col min="7684" max="7684" width="0" style="1" hidden="1" customWidth="1"/>
    <col min="7685" max="7685" width="10.44140625" style="1" bestFit="1" customWidth="1"/>
    <col min="7686" max="7686" width="14.44140625" style="1" customWidth="1"/>
    <col min="7687" max="7687" width="9.6640625" style="1" customWidth="1"/>
    <col min="7688" max="7688" width="17.88671875" style="1" customWidth="1"/>
    <col min="7689" max="7689" width="20.88671875" style="1" customWidth="1"/>
    <col min="7690" max="7690" width="19.44140625" style="1" customWidth="1"/>
    <col min="7691" max="7691" width="12.6640625" style="1" customWidth="1"/>
    <col min="7692" max="7692" width="22.109375" style="1" customWidth="1"/>
    <col min="7693" max="7937" width="8.6640625" style="1"/>
    <col min="7938" max="7938" width="13.44140625" style="1" customWidth="1"/>
    <col min="7939" max="7939" width="48.44140625" style="1" customWidth="1"/>
    <col min="7940" max="7940" width="0" style="1" hidden="1" customWidth="1"/>
    <col min="7941" max="7941" width="10.44140625" style="1" bestFit="1" customWidth="1"/>
    <col min="7942" max="7942" width="14.44140625" style="1" customWidth="1"/>
    <col min="7943" max="7943" width="9.6640625" style="1" customWidth="1"/>
    <col min="7944" max="7944" width="17.88671875" style="1" customWidth="1"/>
    <col min="7945" max="7945" width="20.88671875" style="1" customWidth="1"/>
    <col min="7946" max="7946" width="19.44140625" style="1" customWidth="1"/>
    <col min="7947" max="7947" width="12.6640625" style="1" customWidth="1"/>
    <col min="7948" max="7948" width="22.109375" style="1" customWidth="1"/>
    <col min="7949" max="8193" width="8.6640625" style="1"/>
    <col min="8194" max="8194" width="13.44140625" style="1" customWidth="1"/>
    <col min="8195" max="8195" width="48.44140625" style="1" customWidth="1"/>
    <col min="8196" max="8196" width="0" style="1" hidden="1" customWidth="1"/>
    <col min="8197" max="8197" width="10.44140625" style="1" bestFit="1" customWidth="1"/>
    <col min="8198" max="8198" width="14.44140625" style="1" customWidth="1"/>
    <col min="8199" max="8199" width="9.6640625" style="1" customWidth="1"/>
    <col min="8200" max="8200" width="17.88671875" style="1" customWidth="1"/>
    <col min="8201" max="8201" width="20.88671875" style="1" customWidth="1"/>
    <col min="8202" max="8202" width="19.44140625" style="1" customWidth="1"/>
    <col min="8203" max="8203" width="12.6640625" style="1" customWidth="1"/>
    <col min="8204" max="8204" width="22.109375" style="1" customWidth="1"/>
    <col min="8205" max="8449" width="8.6640625" style="1"/>
    <col min="8450" max="8450" width="13.44140625" style="1" customWidth="1"/>
    <col min="8451" max="8451" width="48.44140625" style="1" customWidth="1"/>
    <col min="8452" max="8452" width="0" style="1" hidden="1" customWidth="1"/>
    <col min="8453" max="8453" width="10.44140625" style="1" bestFit="1" customWidth="1"/>
    <col min="8454" max="8454" width="14.44140625" style="1" customWidth="1"/>
    <col min="8455" max="8455" width="9.6640625" style="1" customWidth="1"/>
    <col min="8456" max="8456" width="17.88671875" style="1" customWidth="1"/>
    <col min="8457" max="8457" width="20.88671875" style="1" customWidth="1"/>
    <col min="8458" max="8458" width="19.44140625" style="1" customWidth="1"/>
    <col min="8459" max="8459" width="12.6640625" style="1" customWidth="1"/>
    <col min="8460" max="8460" width="22.109375" style="1" customWidth="1"/>
    <col min="8461" max="8705" width="8.6640625" style="1"/>
    <col min="8706" max="8706" width="13.44140625" style="1" customWidth="1"/>
    <col min="8707" max="8707" width="48.44140625" style="1" customWidth="1"/>
    <col min="8708" max="8708" width="0" style="1" hidden="1" customWidth="1"/>
    <col min="8709" max="8709" width="10.44140625" style="1" bestFit="1" customWidth="1"/>
    <col min="8710" max="8710" width="14.44140625" style="1" customWidth="1"/>
    <col min="8711" max="8711" width="9.6640625" style="1" customWidth="1"/>
    <col min="8712" max="8712" width="17.88671875" style="1" customWidth="1"/>
    <col min="8713" max="8713" width="20.88671875" style="1" customWidth="1"/>
    <col min="8714" max="8714" width="19.44140625" style="1" customWidth="1"/>
    <col min="8715" max="8715" width="12.6640625" style="1" customWidth="1"/>
    <col min="8716" max="8716" width="22.109375" style="1" customWidth="1"/>
    <col min="8717" max="8961" width="8.6640625" style="1"/>
    <col min="8962" max="8962" width="13.44140625" style="1" customWidth="1"/>
    <col min="8963" max="8963" width="48.44140625" style="1" customWidth="1"/>
    <col min="8964" max="8964" width="0" style="1" hidden="1" customWidth="1"/>
    <col min="8965" max="8965" width="10.44140625" style="1" bestFit="1" customWidth="1"/>
    <col min="8966" max="8966" width="14.44140625" style="1" customWidth="1"/>
    <col min="8967" max="8967" width="9.6640625" style="1" customWidth="1"/>
    <col min="8968" max="8968" width="17.88671875" style="1" customWidth="1"/>
    <col min="8969" max="8969" width="20.88671875" style="1" customWidth="1"/>
    <col min="8970" max="8970" width="19.44140625" style="1" customWidth="1"/>
    <col min="8971" max="8971" width="12.6640625" style="1" customWidth="1"/>
    <col min="8972" max="8972" width="22.109375" style="1" customWidth="1"/>
    <col min="8973" max="9217" width="8.6640625" style="1"/>
    <col min="9218" max="9218" width="13.44140625" style="1" customWidth="1"/>
    <col min="9219" max="9219" width="48.44140625" style="1" customWidth="1"/>
    <col min="9220" max="9220" width="0" style="1" hidden="1" customWidth="1"/>
    <col min="9221" max="9221" width="10.44140625" style="1" bestFit="1" customWidth="1"/>
    <col min="9222" max="9222" width="14.44140625" style="1" customWidth="1"/>
    <col min="9223" max="9223" width="9.6640625" style="1" customWidth="1"/>
    <col min="9224" max="9224" width="17.88671875" style="1" customWidth="1"/>
    <col min="9225" max="9225" width="20.88671875" style="1" customWidth="1"/>
    <col min="9226" max="9226" width="19.44140625" style="1" customWidth="1"/>
    <col min="9227" max="9227" width="12.6640625" style="1" customWidth="1"/>
    <col min="9228" max="9228" width="22.109375" style="1" customWidth="1"/>
    <col min="9229" max="9473" width="8.6640625" style="1"/>
    <col min="9474" max="9474" width="13.44140625" style="1" customWidth="1"/>
    <col min="9475" max="9475" width="48.44140625" style="1" customWidth="1"/>
    <col min="9476" max="9476" width="0" style="1" hidden="1" customWidth="1"/>
    <col min="9477" max="9477" width="10.44140625" style="1" bestFit="1" customWidth="1"/>
    <col min="9478" max="9478" width="14.44140625" style="1" customWidth="1"/>
    <col min="9479" max="9479" width="9.6640625" style="1" customWidth="1"/>
    <col min="9480" max="9480" width="17.88671875" style="1" customWidth="1"/>
    <col min="9481" max="9481" width="20.88671875" style="1" customWidth="1"/>
    <col min="9482" max="9482" width="19.44140625" style="1" customWidth="1"/>
    <col min="9483" max="9483" width="12.6640625" style="1" customWidth="1"/>
    <col min="9484" max="9484" width="22.109375" style="1" customWidth="1"/>
    <col min="9485" max="9729" width="8.6640625" style="1"/>
    <col min="9730" max="9730" width="13.44140625" style="1" customWidth="1"/>
    <col min="9731" max="9731" width="48.44140625" style="1" customWidth="1"/>
    <col min="9732" max="9732" width="0" style="1" hidden="1" customWidth="1"/>
    <col min="9733" max="9733" width="10.44140625" style="1" bestFit="1" customWidth="1"/>
    <col min="9734" max="9734" width="14.44140625" style="1" customWidth="1"/>
    <col min="9735" max="9735" width="9.6640625" style="1" customWidth="1"/>
    <col min="9736" max="9736" width="17.88671875" style="1" customWidth="1"/>
    <col min="9737" max="9737" width="20.88671875" style="1" customWidth="1"/>
    <col min="9738" max="9738" width="19.44140625" style="1" customWidth="1"/>
    <col min="9739" max="9739" width="12.6640625" style="1" customWidth="1"/>
    <col min="9740" max="9740" width="22.109375" style="1" customWidth="1"/>
    <col min="9741" max="9985" width="8.6640625" style="1"/>
    <col min="9986" max="9986" width="13.44140625" style="1" customWidth="1"/>
    <col min="9987" max="9987" width="48.44140625" style="1" customWidth="1"/>
    <col min="9988" max="9988" width="0" style="1" hidden="1" customWidth="1"/>
    <col min="9989" max="9989" width="10.44140625" style="1" bestFit="1" customWidth="1"/>
    <col min="9990" max="9990" width="14.44140625" style="1" customWidth="1"/>
    <col min="9991" max="9991" width="9.6640625" style="1" customWidth="1"/>
    <col min="9992" max="9992" width="17.88671875" style="1" customWidth="1"/>
    <col min="9993" max="9993" width="20.88671875" style="1" customWidth="1"/>
    <col min="9994" max="9994" width="19.44140625" style="1" customWidth="1"/>
    <col min="9995" max="9995" width="12.6640625" style="1" customWidth="1"/>
    <col min="9996" max="9996" width="22.109375" style="1" customWidth="1"/>
    <col min="9997" max="10241" width="8.6640625" style="1"/>
    <col min="10242" max="10242" width="13.44140625" style="1" customWidth="1"/>
    <col min="10243" max="10243" width="48.44140625" style="1" customWidth="1"/>
    <col min="10244" max="10244" width="0" style="1" hidden="1" customWidth="1"/>
    <col min="10245" max="10245" width="10.44140625" style="1" bestFit="1" customWidth="1"/>
    <col min="10246" max="10246" width="14.44140625" style="1" customWidth="1"/>
    <col min="10247" max="10247" width="9.6640625" style="1" customWidth="1"/>
    <col min="10248" max="10248" width="17.88671875" style="1" customWidth="1"/>
    <col min="10249" max="10249" width="20.88671875" style="1" customWidth="1"/>
    <col min="10250" max="10250" width="19.44140625" style="1" customWidth="1"/>
    <col min="10251" max="10251" width="12.6640625" style="1" customWidth="1"/>
    <col min="10252" max="10252" width="22.109375" style="1" customWidth="1"/>
    <col min="10253" max="10497" width="8.6640625" style="1"/>
    <col min="10498" max="10498" width="13.44140625" style="1" customWidth="1"/>
    <col min="10499" max="10499" width="48.44140625" style="1" customWidth="1"/>
    <col min="10500" max="10500" width="0" style="1" hidden="1" customWidth="1"/>
    <col min="10501" max="10501" width="10.44140625" style="1" bestFit="1" customWidth="1"/>
    <col min="10502" max="10502" width="14.44140625" style="1" customWidth="1"/>
    <col min="10503" max="10503" width="9.6640625" style="1" customWidth="1"/>
    <col min="10504" max="10504" width="17.88671875" style="1" customWidth="1"/>
    <col min="10505" max="10505" width="20.88671875" style="1" customWidth="1"/>
    <col min="10506" max="10506" width="19.44140625" style="1" customWidth="1"/>
    <col min="10507" max="10507" width="12.6640625" style="1" customWidth="1"/>
    <col min="10508" max="10508" width="22.109375" style="1" customWidth="1"/>
    <col min="10509" max="10753" width="8.6640625" style="1"/>
    <col min="10754" max="10754" width="13.44140625" style="1" customWidth="1"/>
    <col min="10755" max="10755" width="48.44140625" style="1" customWidth="1"/>
    <col min="10756" max="10756" width="0" style="1" hidden="1" customWidth="1"/>
    <col min="10757" max="10757" width="10.44140625" style="1" bestFit="1" customWidth="1"/>
    <col min="10758" max="10758" width="14.44140625" style="1" customWidth="1"/>
    <col min="10759" max="10759" width="9.6640625" style="1" customWidth="1"/>
    <col min="10760" max="10760" width="17.88671875" style="1" customWidth="1"/>
    <col min="10761" max="10761" width="20.88671875" style="1" customWidth="1"/>
    <col min="10762" max="10762" width="19.44140625" style="1" customWidth="1"/>
    <col min="10763" max="10763" width="12.6640625" style="1" customWidth="1"/>
    <col min="10764" max="10764" width="22.109375" style="1" customWidth="1"/>
    <col min="10765" max="11009" width="8.6640625" style="1"/>
    <col min="11010" max="11010" width="13.44140625" style="1" customWidth="1"/>
    <col min="11011" max="11011" width="48.44140625" style="1" customWidth="1"/>
    <col min="11012" max="11012" width="0" style="1" hidden="1" customWidth="1"/>
    <col min="11013" max="11013" width="10.44140625" style="1" bestFit="1" customWidth="1"/>
    <col min="11014" max="11014" width="14.44140625" style="1" customWidth="1"/>
    <col min="11015" max="11015" width="9.6640625" style="1" customWidth="1"/>
    <col min="11016" max="11016" width="17.88671875" style="1" customWidth="1"/>
    <col min="11017" max="11017" width="20.88671875" style="1" customWidth="1"/>
    <col min="11018" max="11018" width="19.44140625" style="1" customWidth="1"/>
    <col min="11019" max="11019" width="12.6640625" style="1" customWidth="1"/>
    <col min="11020" max="11020" width="22.109375" style="1" customWidth="1"/>
    <col min="11021" max="11265" width="8.6640625" style="1"/>
    <col min="11266" max="11266" width="13.44140625" style="1" customWidth="1"/>
    <col min="11267" max="11267" width="48.44140625" style="1" customWidth="1"/>
    <col min="11268" max="11268" width="0" style="1" hidden="1" customWidth="1"/>
    <col min="11269" max="11269" width="10.44140625" style="1" bestFit="1" customWidth="1"/>
    <col min="11270" max="11270" width="14.44140625" style="1" customWidth="1"/>
    <col min="11271" max="11271" width="9.6640625" style="1" customWidth="1"/>
    <col min="11272" max="11272" width="17.88671875" style="1" customWidth="1"/>
    <col min="11273" max="11273" width="20.88671875" style="1" customWidth="1"/>
    <col min="11274" max="11274" width="19.44140625" style="1" customWidth="1"/>
    <col min="11275" max="11275" width="12.6640625" style="1" customWidth="1"/>
    <col min="11276" max="11276" width="22.109375" style="1" customWidth="1"/>
    <col min="11277" max="11521" width="8.6640625" style="1"/>
    <col min="11522" max="11522" width="13.44140625" style="1" customWidth="1"/>
    <col min="11523" max="11523" width="48.44140625" style="1" customWidth="1"/>
    <col min="11524" max="11524" width="0" style="1" hidden="1" customWidth="1"/>
    <col min="11525" max="11525" width="10.44140625" style="1" bestFit="1" customWidth="1"/>
    <col min="11526" max="11526" width="14.44140625" style="1" customWidth="1"/>
    <col min="11527" max="11527" width="9.6640625" style="1" customWidth="1"/>
    <col min="11528" max="11528" width="17.88671875" style="1" customWidth="1"/>
    <col min="11529" max="11529" width="20.88671875" style="1" customWidth="1"/>
    <col min="11530" max="11530" width="19.44140625" style="1" customWidth="1"/>
    <col min="11531" max="11531" width="12.6640625" style="1" customWidth="1"/>
    <col min="11532" max="11532" width="22.109375" style="1" customWidth="1"/>
    <col min="11533" max="11777" width="8.6640625" style="1"/>
    <col min="11778" max="11778" width="13.44140625" style="1" customWidth="1"/>
    <col min="11779" max="11779" width="48.44140625" style="1" customWidth="1"/>
    <col min="11780" max="11780" width="0" style="1" hidden="1" customWidth="1"/>
    <col min="11781" max="11781" width="10.44140625" style="1" bestFit="1" customWidth="1"/>
    <col min="11782" max="11782" width="14.44140625" style="1" customWidth="1"/>
    <col min="11783" max="11783" width="9.6640625" style="1" customWidth="1"/>
    <col min="11784" max="11784" width="17.88671875" style="1" customWidth="1"/>
    <col min="11785" max="11785" width="20.88671875" style="1" customWidth="1"/>
    <col min="11786" max="11786" width="19.44140625" style="1" customWidth="1"/>
    <col min="11787" max="11787" width="12.6640625" style="1" customWidth="1"/>
    <col min="11788" max="11788" width="22.109375" style="1" customWidth="1"/>
    <col min="11789" max="12033" width="8.6640625" style="1"/>
    <col min="12034" max="12034" width="13.44140625" style="1" customWidth="1"/>
    <col min="12035" max="12035" width="48.44140625" style="1" customWidth="1"/>
    <col min="12036" max="12036" width="0" style="1" hidden="1" customWidth="1"/>
    <col min="12037" max="12037" width="10.44140625" style="1" bestFit="1" customWidth="1"/>
    <col min="12038" max="12038" width="14.44140625" style="1" customWidth="1"/>
    <col min="12039" max="12039" width="9.6640625" style="1" customWidth="1"/>
    <col min="12040" max="12040" width="17.88671875" style="1" customWidth="1"/>
    <col min="12041" max="12041" width="20.88671875" style="1" customWidth="1"/>
    <col min="12042" max="12042" width="19.44140625" style="1" customWidth="1"/>
    <col min="12043" max="12043" width="12.6640625" style="1" customWidth="1"/>
    <col min="12044" max="12044" width="22.109375" style="1" customWidth="1"/>
    <col min="12045" max="12289" width="8.6640625" style="1"/>
    <col min="12290" max="12290" width="13.44140625" style="1" customWidth="1"/>
    <col min="12291" max="12291" width="48.44140625" style="1" customWidth="1"/>
    <col min="12292" max="12292" width="0" style="1" hidden="1" customWidth="1"/>
    <col min="12293" max="12293" width="10.44140625" style="1" bestFit="1" customWidth="1"/>
    <col min="12294" max="12294" width="14.44140625" style="1" customWidth="1"/>
    <col min="12295" max="12295" width="9.6640625" style="1" customWidth="1"/>
    <col min="12296" max="12296" width="17.88671875" style="1" customWidth="1"/>
    <col min="12297" max="12297" width="20.88671875" style="1" customWidth="1"/>
    <col min="12298" max="12298" width="19.44140625" style="1" customWidth="1"/>
    <col min="12299" max="12299" width="12.6640625" style="1" customWidth="1"/>
    <col min="12300" max="12300" width="22.109375" style="1" customWidth="1"/>
    <col min="12301" max="12545" width="8.6640625" style="1"/>
    <col min="12546" max="12546" width="13.44140625" style="1" customWidth="1"/>
    <col min="12547" max="12547" width="48.44140625" style="1" customWidth="1"/>
    <col min="12548" max="12548" width="0" style="1" hidden="1" customWidth="1"/>
    <col min="12549" max="12549" width="10.44140625" style="1" bestFit="1" customWidth="1"/>
    <col min="12550" max="12550" width="14.44140625" style="1" customWidth="1"/>
    <col min="12551" max="12551" width="9.6640625" style="1" customWidth="1"/>
    <col min="12552" max="12552" width="17.88671875" style="1" customWidth="1"/>
    <col min="12553" max="12553" width="20.88671875" style="1" customWidth="1"/>
    <col min="12554" max="12554" width="19.44140625" style="1" customWidth="1"/>
    <col min="12555" max="12555" width="12.6640625" style="1" customWidth="1"/>
    <col min="12556" max="12556" width="22.109375" style="1" customWidth="1"/>
    <col min="12557" max="12801" width="8.6640625" style="1"/>
    <col min="12802" max="12802" width="13.44140625" style="1" customWidth="1"/>
    <col min="12803" max="12803" width="48.44140625" style="1" customWidth="1"/>
    <col min="12804" max="12804" width="0" style="1" hidden="1" customWidth="1"/>
    <col min="12805" max="12805" width="10.44140625" style="1" bestFit="1" customWidth="1"/>
    <col min="12806" max="12806" width="14.44140625" style="1" customWidth="1"/>
    <col min="12807" max="12807" width="9.6640625" style="1" customWidth="1"/>
    <col min="12808" max="12808" width="17.88671875" style="1" customWidth="1"/>
    <col min="12809" max="12809" width="20.88671875" style="1" customWidth="1"/>
    <col min="12810" max="12810" width="19.44140625" style="1" customWidth="1"/>
    <col min="12811" max="12811" width="12.6640625" style="1" customWidth="1"/>
    <col min="12812" max="12812" width="22.109375" style="1" customWidth="1"/>
    <col min="12813" max="13057" width="8.6640625" style="1"/>
    <col min="13058" max="13058" width="13.44140625" style="1" customWidth="1"/>
    <col min="13059" max="13059" width="48.44140625" style="1" customWidth="1"/>
    <col min="13060" max="13060" width="0" style="1" hidden="1" customWidth="1"/>
    <col min="13061" max="13061" width="10.44140625" style="1" bestFit="1" customWidth="1"/>
    <col min="13062" max="13062" width="14.44140625" style="1" customWidth="1"/>
    <col min="13063" max="13063" width="9.6640625" style="1" customWidth="1"/>
    <col min="13064" max="13064" width="17.88671875" style="1" customWidth="1"/>
    <col min="13065" max="13065" width="20.88671875" style="1" customWidth="1"/>
    <col min="13066" max="13066" width="19.44140625" style="1" customWidth="1"/>
    <col min="13067" max="13067" width="12.6640625" style="1" customWidth="1"/>
    <col min="13068" max="13068" width="22.109375" style="1" customWidth="1"/>
    <col min="13069" max="13313" width="8.6640625" style="1"/>
    <col min="13314" max="13314" width="13.44140625" style="1" customWidth="1"/>
    <col min="13315" max="13315" width="48.44140625" style="1" customWidth="1"/>
    <col min="13316" max="13316" width="0" style="1" hidden="1" customWidth="1"/>
    <col min="13317" max="13317" width="10.44140625" style="1" bestFit="1" customWidth="1"/>
    <col min="13318" max="13318" width="14.44140625" style="1" customWidth="1"/>
    <col min="13319" max="13319" width="9.6640625" style="1" customWidth="1"/>
    <col min="13320" max="13320" width="17.88671875" style="1" customWidth="1"/>
    <col min="13321" max="13321" width="20.88671875" style="1" customWidth="1"/>
    <col min="13322" max="13322" width="19.44140625" style="1" customWidth="1"/>
    <col min="13323" max="13323" width="12.6640625" style="1" customWidth="1"/>
    <col min="13324" max="13324" width="22.109375" style="1" customWidth="1"/>
    <col min="13325" max="13569" width="8.6640625" style="1"/>
    <col min="13570" max="13570" width="13.44140625" style="1" customWidth="1"/>
    <col min="13571" max="13571" width="48.44140625" style="1" customWidth="1"/>
    <col min="13572" max="13572" width="0" style="1" hidden="1" customWidth="1"/>
    <col min="13573" max="13573" width="10.44140625" style="1" bestFit="1" customWidth="1"/>
    <col min="13574" max="13574" width="14.44140625" style="1" customWidth="1"/>
    <col min="13575" max="13575" width="9.6640625" style="1" customWidth="1"/>
    <col min="13576" max="13576" width="17.88671875" style="1" customWidth="1"/>
    <col min="13577" max="13577" width="20.88671875" style="1" customWidth="1"/>
    <col min="13578" max="13578" width="19.44140625" style="1" customWidth="1"/>
    <col min="13579" max="13579" width="12.6640625" style="1" customWidth="1"/>
    <col min="13580" max="13580" width="22.109375" style="1" customWidth="1"/>
    <col min="13581" max="13825" width="8.6640625" style="1"/>
    <col min="13826" max="13826" width="13.44140625" style="1" customWidth="1"/>
    <col min="13827" max="13827" width="48.44140625" style="1" customWidth="1"/>
    <col min="13828" max="13828" width="0" style="1" hidden="1" customWidth="1"/>
    <col min="13829" max="13829" width="10.44140625" style="1" bestFit="1" customWidth="1"/>
    <col min="13830" max="13830" width="14.44140625" style="1" customWidth="1"/>
    <col min="13831" max="13831" width="9.6640625" style="1" customWidth="1"/>
    <col min="13832" max="13832" width="17.88671875" style="1" customWidth="1"/>
    <col min="13833" max="13833" width="20.88671875" style="1" customWidth="1"/>
    <col min="13834" max="13834" width="19.44140625" style="1" customWidth="1"/>
    <col min="13835" max="13835" width="12.6640625" style="1" customWidth="1"/>
    <col min="13836" max="13836" width="22.109375" style="1" customWidth="1"/>
    <col min="13837" max="14081" width="8.6640625" style="1"/>
    <col min="14082" max="14082" width="13.44140625" style="1" customWidth="1"/>
    <col min="14083" max="14083" width="48.44140625" style="1" customWidth="1"/>
    <col min="14084" max="14084" width="0" style="1" hidden="1" customWidth="1"/>
    <col min="14085" max="14085" width="10.44140625" style="1" bestFit="1" customWidth="1"/>
    <col min="14086" max="14086" width="14.44140625" style="1" customWidth="1"/>
    <col min="14087" max="14087" width="9.6640625" style="1" customWidth="1"/>
    <col min="14088" max="14088" width="17.88671875" style="1" customWidth="1"/>
    <col min="14089" max="14089" width="20.88671875" style="1" customWidth="1"/>
    <col min="14090" max="14090" width="19.44140625" style="1" customWidth="1"/>
    <col min="14091" max="14091" width="12.6640625" style="1" customWidth="1"/>
    <col min="14092" max="14092" width="22.109375" style="1" customWidth="1"/>
    <col min="14093" max="14337" width="8.6640625" style="1"/>
    <col min="14338" max="14338" width="13.44140625" style="1" customWidth="1"/>
    <col min="14339" max="14339" width="48.44140625" style="1" customWidth="1"/>
    <col min="14340" max="14340" width="0" style="1" hidden="1" customWidth="1"/>
    <col min="14341" max="14341" width="10.44140625" style="1" bestFit="1" customWidth="1"/>
    <col min="14342" max="14342" width="14.44140625" style="1" customWidth="1"/>
    <col min="14343" max="14343" width="9.6640625" style="1" customWidth="1"/>
    <col min="14344" max="14344" width="17.88671875" style="1" customWidth="1"/>
    <col min="14345" max="14345" width="20.88671875" style="1" customWidth="1"/>
    <col min="14346" max="14346" width="19.44140625" style="1" customWidth="1"/>
    <col min="14347" max="14347" width="12.6640625" style="1" customWidth="1"/>
    <col min="14348" max="14348" width="22.109375" style="1" customWidth="1"/>
    <col min="14349" max="14593" width="8.6640625" style="1"/>
    <col min="14594" max="14594" width="13.44140625" style="1" customWidth="1"/>
    <col min="14595" max="14595" width="48.44140625" style="1" customWidth="1"/>
    <col min="14596" max="14596" width="0" style="1" hidden="1" customWidth="1"/>
    <col min="14597" max="14597" width="10.44140625" style="1" bestFit="1" customWidth="1"/>
    <col min="14598" max="14598" width="14.44140625" style="1" customWidth="1"/>
    <col min="14599" max="14599" width="9.6640625" style="1" customWidth="1"/>
    <col min="14600" max="14600" width="17.88671875" style="1" customWidth="1"/>
    <col min="14601" max="14601" width="20.88671875" style="1" customWidth="1"/>
    <col min="14602" max="14602" width="19.44140625" style="1" customWidth="1"/>
    <col min="14603" max="14603" width="12.6640625" style="1" customWidth="1"/>
    <col min="14604" max="14604" width="22.109375" style="1" customWidth="1"/>
    <col min="14605" max="14849" width="8.6640625" style="1"/>
    <col min="14850" max="14850" width="13.44140625" style="1" customWidth="1"/>
    <col min="14851" max="14851" width="48.44140625" style="1" customWidth="1"/>
    <col min="14852" max="14852" width="0" style="1" hidden="1" customWidth="1"/>
    <col min="14853" max="14853" width="10.44140625" style="1" bestFit="1" customWidth="1"/>
    <col min="14854" max="14854" width="14.44140625" style="1" customWidth="1"/>
    <col min="14855" max="14855" width="9.6640625" style="1" customWidth="1"/>
    <col min="14856" max="14856" width="17.88671875" style="1" customWidth="1"/>
    <col min="14857" max="14857" width="20.88671875" style="1" customWidth="1"/>
    <col min="14858" max="14858" width="19.44140625" style="1" customWidth="1"/>
    <col min="14859" max="14859" width="12.6640625" style="1" customWidth="1"/>
    <col min="14860" max="14860" width="22.109375" style="1" customWidth="1"/>
    <col min="14861" max="15105" width="8.6640625" style="1"/>
    <col min="15106" max="15106" width="13.44140625" style="1" customWidth="1"/>
    <col min="15107" max="15107" width="48.44140625" style="1" customWidth="1"/>
    <col min="15108" max="15108" width="0" style="1" hidden="1" customWidth="1"/>
    <col min="15109" max="15109" width="10.44140625" style="1" bestFit="1" customWidth="1"/>
    <col min="15110" max="15110" width="14.44140625" style="1" customWidth="1"/>
    <col min="15111" max="15111" width="9.6640625" style="1" customWidth="1"/>
    <col min="15112" max="15112" width="17.88671875" style="1" customWidth="1"/>
    <col min="15113" max="15113" width="20.88671875" style="1" customWidth="1"/>
    <col min="15114" max="15114" width="19.44140625" style="1" customWidth="1"/>
    <col min="15115" max="15115" width="12.6640625" style="1" customWidth="1"/>
    <col min="15116" max="15116" width="22.109375" style="1" customWidth="1"/>
    <col min="15117" max="15361" width="8.6640625" style="1"/>
    <col min="15362" max="15362" width="13.44140625" style="1" customWidth="1"/>
    <col min="15363" max="15363" width="48.44140625" style="1" customWidth="1"/>
    <col min="15364" max="15364" width="0" style="1" hidden="1" customWidth="1"/>
    <col min="15365" max="15365" width="10.44140625" style="1" bestFit="1" customWidth="1"/>
    <col min="15366" max="15366" width="14.44140625" style="1" customWidth="1"/>
    <col min="15367" max="15367" width="9.6640625" style="1" customWidth="1"/>
    <col min="15368" max="15368" width="17.88671875" style="1" customWidth="1"/>
    <col min="15369" max="15369" width="20.88671875" style="1" customWidth="1"/>
    <col min="15370" max="15370" width="19.44140625" style="1" customWidth="1"/>
    <col min="15371" max="15371" width="12.6640625" style="1" customWidth="1"/>
    <col min="15372" max="15372" width="22.109375" style="1" customWidth="1"/>
    <col min="15373" max="15617" width="8.6640625" style="1"/>
    <col min="15618" max="15618" width="13.44140625" style="1" customWidth="1"/>
    <col min="15619" max="15619" width="48.44140625" style="1" customWidth="1"/>
    <col min="15620" max="15620" width="0" style="1" hidden="1" customWidth="1"/>
    <col min="15621" max="15621" width="10.44140625" style="1" bestFit="1" customWidth="1"/>
    <col min="15622" max="15622" width="14.44140625" style="1" customWidth="1"/>
    <col min="15623" max="15623" width="9.6640625" style="1" customWidth="1"/>
    <col min="15624" max="15624" width="17.88671875" style="1" customWidth="1"/>
    <col min="15625" max="15625" width="20.88671875" style="1" customWidth="1"/>
    <col min="15626" max="15626" width="19.44140625" style="1" customWidth="1"/>
    <col min="15627" max="15627" width="12.6640625" style="1" customWidth="1"/>
    <col min="15628" max="15628" width="22.109375" style="1" customWidth="1"/>
    <col min="15629" max="15873" width="8.6640625" style="1"/>
    <col min="15874" max="15874" width="13.44140625" style="1" customWidth="1"/>
    <col min="15875" max="15875" width="48.44140625" style="1" customWidth="1"/>
    <col min="15876" max="15876" width="0" style="1" hidden="1" customWidth="1"/>
    <col min="15877" max="15877" width="10.44140625" style="1" bestFit="1" customWidth="1"/>
    <col min="15878" max="15878" width="14.44140625" style="1" customWidth="1"/>
    <col min="15879" max="15879" width="9.6640625" style="1" customWidth="1"/>
    <col min="15880" max="15880" width="17.88671875" style="1" customWidth="1"/>
    <col min="15881" max="15881" width="20.88671875" style="1" customWidth="1"/>
    <col min="15882" max="15882" width="19.44140625" style="1" customWidth="1"/>
    <col min="15883" max="15883" width="12.6640625" style="1" customWidth="1"/>
    <col min="15884" max="15884" width="22.109375" style="1" customWidth="1"/>
    <col min="15885" max="16129" width="8.6640625" style="1"/>
    <col min="16130" max="16130" width="13.44140625" style="1" customWidth="1"/>
    <col min="16131" max="16131" width="48.44140625" style="1" customWidth="1"/>
    <col min="16132" max="16132" width="0" style="1" hidden="1" customWidth="1"/>
    <col min="16133" max="16133" width="10.44140625" style="1" bestFit="1" customWidth="1"/>
    <col min="16134" max="16134" width="14.44140625" style="1" customWidth="1"/>
    <col min="16135" max="16135" width="9.6640625" style="1" customWidth="1"/>
    <col min="16136" max="16136" width="17.88671875" style="1" customWidth="1"/>
    <col min="16137" max="16137" width="20.88671875" style="1" customWidth="1"/>
    <col min="16138" max="16138" width="19.44140625" style="1" customWidth="1"/>
    <col min="16139" max="16139" width="12.6640625" style="1" customWidth="1"/>
    <col min="16140" max="16140" width="22.109375" style="1" customWidth="1"/>
    <col min="16141" max="16384" width="8.6640625" style="1"/>
  </cols>
  <sheetData>
    <row r="1" spans="2:12" s="7" customFormat="1" ht="31.5" customHeight="1" x14ac:dyDescent="0.3">
      <c r="B1" s="231" t="s">
        <v>307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2:12" s="78" customFormat="1" ht="19.5" customHeight="1" x14ac:dyDescent="0.3">
      <c r="B2" s="232"/>
      <c r="C2" s="232"/>
      <c r="D2" s="232"/>
      <c r="E2" s="232"/>
      <c r="F2" s="233"/>
      <c r="G2" s="75">
        <f t="shared" ref="G2:L2" si="0">SUM(G4:G111)</f>
        <v>11800</v>
      </c>
      <c r="H2" s="76">
        <f t="shared" si="0"/>
        <v>7200000000</v>
      </c>
      <c r="I2" s="77">
        <f t="shared" si="0"/>
        <v>0</v>
      </c>
      <c r="J2" s="77">
        <f t="shared" si="0"/>
        <v>0</v>
      </c>
      <c r="K2" s="77">
        <f t="shared" si="0"/>
        <v>0</v>
      </c>
      <c r="L2" s="77">
        <f t="shared" si="0"/>
        <v>0</v>
      </c>
    </row>
    <row r="3" spans="2:12" s="25" customFormat="1" ht="52.2" customHeight="1" x14ac:dyDescent="0.3">
      <c r="B3" s="97" t="s">
        <v>45</v>
      </c>
      <c r="C3" s="98" t="s">
        <v>46</v>
      </c>
      <c r="D3" s="98" t="s">
        <v>12</v>
      </c>
      <c r="E3" s="98" t="s">
        <v>47</v>
      </c>
      <c r="F3" s="98" t="s">
        <v>44</v>
      </c>
      <c r="G3" s="99" t="s">
        <v>48</v>
      </c>
      <c r="H3" s="106" t="s">
        <v>49</v>
      </c>
      <c r="I3" s="104" t="s">
        <v>77</v>
      </c>
      <c r="J3" s="104" t="s">
        <v>78</v>
      </c>
      <c r="K3" s="105" t="s">
        <v>308</v>
      </c>
      <c r="L3" s="105" t="s">
        <v>80</v>
      </c>
    </row>
    <row r="4" spans="2:12" x14ac:dyDescent="0.3">
      <c r="B4" s="79" t="s">
        <v>309</v>
      </c>
      <c r="C4" s="80" t="s">
        <v>310</v>
      </c>
      <c r="D4" s="81"/>
      <c r="E4" s="82" t="s">
        <v>50</v>
      </c>
      <c r="F4" s="81"/>
      <c r="G4" s="83"/>
      <c r="H4" s="83"/>
      <c r="I4" s="116" t="s">
        <v>456</v>
      </c>
      <c r="J4" s="116" t="s">
        <v>457</v>
      </c>
      <c r="K4" s="116" t="s">
        <v>458</v>
      </c>
      <c r="L4" s="116" t="s">
        <v>459</v>
      </c>
    </row>
    <row r="5" spans="2:12" x14ac:dyDescent="0.3">
      <c r="B5" s="79" t="s">
        <v>17</v>
      </c>
      <c r="C5" s="81" t="s">
        <v>311</v>
      </c>
      <c r="D5" s="81"/>
      <c r="E5" s="82" t="s">
        <v>50</v>
      </c>
      <c r="F5" s="81"/>
      <c r="G5" s="83"/>
      <c r="H5" s="83">
        <v>453623000</v>
      </c>
      <c r="I5" s="107"/>
      <c r="J5" s="107"/>
      <c r="K5" s="107"/>
      <c r="L5" s="107"/>
    </row>
    <row r="6" spans="2:12" x14ac:dyDescent="0.3">
      <c r="B6" s="84" t="s">
        <v>312</v>
      </c>
      <c r="C6" s="80" t="s">
        <v>313</v>
      </c>
      <c r="D6" s="81"/>
      <c r="E6" s="82" t="s">
        <v>50</v>
      </c>
      <c r="F6" s="81"/>
      <c r="G6" s="83"/>
      <c r="H6" s="83"/>
      <c r="I6" s="107"/>
      <c r="J6" s="107"/>
      <c r="K6" s="107"/>
      <c r="L6" s="107"/>
    </row>
    <row r="7" spans="2:12" ht="31.2" x14ac:dyDescent="0.3">
      <c r="B7" s="79" t="s">
        <v>18</v>
      </c>
      <c r="C7" s="81" t="s">
        <v>311</v>
      </c>
      <c r="D7" s="81" t="s">
        <v>108</v>
      </c>
      <c r="E7" s="82" t="s">
        <v>50</v>
      </c>
      <c r="F7" s="81"/>
      <c r="G7" s="83"/>
      <c r="H7" s="83">
        <v>1200000000</v>
      </c>
      <c r="I7" s="107"/>
      <c r="J7" s="107"/>
      <c r="K7" s="107"/>
      <c r="L7" s="107"/>
    </row>
    <row r="8" spans="2:12" ht="31.2" x14ac:dyDescent="0.3">
      <c r="B8" s="79" t="s">
        <v>52</v>
      </c>
      <c r="C8" s="81" t="s">
        <v>314</v>
      </c>
      <c r="D8" s="81" t="s">
        <v>315</v>
      </c>
      <c r="E8" s="82" t="s">
        <v>50</v>
      </c>
      <c r="F8" s="81"/>
      <c r="G8" s="83"/>
      <c r="H8" s="83"/>
      <c r="I8" s="107"/>
      <c r="J8" s="107"/>
      <c r="K8" s="107"/>
      <c r="L8" s="107"/>
    </row>
    <row r="9" spans="2:12" x14ac:dyDescent="0.3">
      <c r="B9" s="84" t="s">
        <v>316</v>
      </c>
      <c r="C9" s="80" t="s">
        <v>317</v>
      </c>
      <c r="D9" s="81"/>
      <c r="E9" s="82" t="s">
        <v>50</v>
      </c>
      <c r="F9" s="81"/>
      <c r="G9" s="83"/>
      <c r="H9" s="83"/>
      <c r="I9" s="107"/>
      <c r="J9" s="107"/>
      <c r="K9" s="107"/>
      <c r="L9" s="107"/>
    </row>
    <row r="10" spans="2:12" ht="78" x14ac:dyDescent="0.3">
      <c r="B10" s="79" t="s">
        <v>152</v>
      </c>
      <c r="C10" s="85" t="s">
        <v>318</v>
      </c>
      <c r="D10" s="81" t="s">
        <v>150</v>
      </c>
      <c r="E10" s="82" t="s">
        <v>50</v>
      </c>
      <c r="F10" s="81"/>
      <c r="G10" s="83"/>
      <c r="H10" s="83">
        <v>127116000</v>
      </c>
      <c r="I10" s="107"/>
      <c r="J10" s="107"/>
      <c r="K10" s="107"/>
      <c r="L10" s="107"/>
    </row>
    <row r="11" spans="2:12" ht="78" x14ac:dyDescent="0.3">
      <c r="B11" s="79" t="s">
        <v>104</v>
      </c>
      <c r="C11" s="85" t="s">
        <v>319</v>
      </c>
      <c r="D11" s="81" t="s">
        <v>102</v>
      </c>
      <c r="E11" s="82" t="s">
        <v>50</v>
      </c>
      <c r="F11" s="81"/>
      <c r="G11" s="83"/>
      <c r="H11" s="83">
        <v>122661000</v>
      </c>
      <c r="I11" s="107"/>
      <c r="J11" s="107"/>
      <c r="K11" s="107"/>
      <c r="L11" s="107"/>
    </row>
    <row r="12" spans="2:12" ht="78" x14ac:dyDescent="0.3">
      <c r="B12" s="79" t="s">
        <v>267</v>
      </c>
      <c r="C12" s="85" t="s">
        <v>320</v>
      </c>
      <c r="D12" s="81" t="s">
        <v>321</v>
      </c>
      <c r="E12" s="82" t="s">
        <v>50</v>
      </c>
      <c r="F12" s="81"/>
      <c r="G12" s="83"/>
      <c r="H12" s="83">
        <v>32000000</v>
      </c>
      <c r="I12" s="107"/>
      <c r="J12" s="107"/>
      <c r="K12" s="107"/>
      <c r="L12" s="107"/>
    </row>
    <row r="13" spans="2:12" x14ac:dyDescent="0.3">
      <c r="B13" s="79" t="s">
        <v>322</v>
      </c>
      <c r="C13" s="81" t="s">
        <v>323</v>
      </c>
      <c r="D13" s="81"/>
      <c r="E13" s="82" t="s">
        <v>50</v>
      </c>
      <c r="F13" s="81"/>
      <c r="G13" s="83"/>
      <c r="H13" s="83"/>
      <c r="I13" s="107"/>
      <c r="J13" s="107"/>
      <c r="K13" s="107"/>
      <c r="L13" s="107"/>
    </row>
    <row r="14" spans="2:12" x14ac:dyDescent="0.3">
      <c r="B14" s="84" t="s">
        <v>324</v>
      </c>
      <c r="C14" s="80" t="s">
        <v>19</v>
      </c>
      <c r="D14" s="81"/>
      <c r="E14" s="82" t="s">
        <v>50</v>
      </c>
      <c r="F14" s="81"/>
      <c r="G14" s="83"/>
      <c r="H14" s="83"/>
      <c r="I14" s="107"/>
      <c r="J14" s="107"/>
      <c r="K14" s="107"/>
      <c r="L14" s="107"/>
    </row>
    <row r="15" spans="2:12" x14ac:dyDescent="0.3">
      <c r="B15" s="79" t="s">
        <v>20</v>
      </c>
      <c r="C15" s="81" t="s">
        <v>325</v>
      </c>
      <c r="D15" s="81"/>
      <c r="E15" s="82" t="s">
        <v>50</v>
      </c>
      <c r="F15" s="81"/>
      <c r="G15" s="83"/>
      <c r="H15" s="83"/>
      <c r="I15" s="107"/>
      <c r="J15" s="107"/>
      <c r="K15" s="107"/>
      <c r="L15" s="107"/>
    </row>
    <row r="16" spans="2:12" x14ac:dyDescent="0.3">
      <c r="B16" s="79" t="s">
        <v>26</v>
      </c>
      <c r="C16" s="81" t="s">
        <v>326</v>
      </c>
      <c r="D16" s="81"/>
      <c r="E16" s="82" t="s">
        <v>50</v>
      </c>
      <c r="F16" s="81"/>
      <c r="G16" s="83"/>
      <c r="H16" s="83"/>
      <c r="I16" s="107"/>
      <c r="J16" s="107"/>
      <c r="K16" s="107"/>
      <c r="L16" s="107"/>
    </row>
    <row r="17" spans="2:12" x14ac:dyDescent="0.3">
      <c r="B17" s="84" t="s">
        <v>93</v>
      </c>
      <c r="C17" s="80" t="s">
        <v>327</v>
      </c>
      <c r="D17" s="81"/>
      <c r="E17" s="82" t="s">
        <v>50</v>
      </c>
      <c r="F17" s="81"/>
      <c r="G17" s="83"/>
      <c r="H17" s="83"/>
      <c r="I17" s="107"/>
      <c r="J17" s="107"/>
      <c r="K17" s="107"/>
      <c r="L17" s="107"/>
    </row>
    <row r="18" spans="2:12" x14ac:dyDescent="0.3">
      <c r="B18" s="79" t="s">
        <v>124</v>
      </c>
      <c r="C18" s="81" t="s">
        <v>328</v>
      </c>
      <c r="D18" s="81" t="s">
        <v>122</v>
      </c>
      <c r="E18" s="82" t="s">
        <v>50</v>
      </c>
      <c r="F18" s="81"/>
      <c r="G18" s="83"/>
      <c r="H18" s="83"/>
      <c r="I18" s="107"/>
      <c r="J18" s="107"/>
      <c r="K18" s="107"/>
      <c r="L18" s="107"/>
    </row>
    <row r="19" spans="2:12" x14ac:dyDescent="0.3">
      <c r="B19" s="79" t="s">
        <v>453</v>
      </c>
      <c r="C19" s="81" t="s">
        <v>454</v>
      </c>
      <c r="D19" s="81" t="s">
        <v>536</v>
      </c>
      <c r="E19" s="82" t="s">
        <v>50</v>
      </c>
      <c r="F19" s="81"/>
      <c r="G19" s="83"/>
      <c r="H19" s="83">
        <v>6000000</v>
      </c>
      <c r="I19" s="107"/>
      <c r="J19" s="107"/>
      <c r="K19" s="107"/>
      <c r="L19" s="107"/>
    </row>
    <row r="20" spans="2:12" x14ac:dyDescent="0.3">
      <c r="B20" s="84" t="s">
        <v>329</v>
      </c>
      <c r="C20" s="80" t="s">
        <v>330</v>
      </c>
      <c r="D20" s="81"/>
      <c r="E20" s="82" t="s">
        <v>50</v>
      </c>
      <c r="F20" s="81"/>
      <c r="G20" s="83"/>
      <c r="H20" s="83"/>
      <c r="I20" s="107"/>
      <c r="J20" s="107"/>
      <c r="K20" s="107"/>
      <c r="L20" s="107"/>
    </row>
    <row r="21" spans="2:12" x14ac:dyDescent="0.3">
      <c r="B21" s="79" t="s">
        <v>215</v>
      </c>
      <c r="C21" s="81" t="s">
        <v>331</v>
      </c>
      <c r="D21" s="81"/>
      <c r="E21" s="82" t="s">
        <v>50</v>
      </c>
      <c r="F21" s="86" t="s">
        <v>332</v>
      </c>
      <c r="G21" s="87">
        <v>2500</v>
      </c>
      <c r="H21" s="83">
        <v>156000000</v>
      </c>
      <c r="I21" s="107"/>
      <c r="J21" s="107"/>
      <c r="K21" s="107"/>
      <c r="L21" s="107"/>
    </row>
    <row r="22" spans="2:12" x14ac:dyDescent="0.3">
      <c r="B22" s="79" t="s">
        <v>190</v>
      </c>
      <c r="C22" s="81" t="s">
        <v>333</v>
      </c>
      <c r="D22" s="81"/>
      <c r="E22" s="82" t="s">
        <v>50</v>
      </c>
      <c r="F22" s="82" t="s">
        <v>332</v>
      </c>
      <c r="G22" s="87">
        <v>2000</v>
      </c>
      <c r="H22" s="83">
        <v>310000000</v>
      </c>
      <c r="I22" s="107"/>
      <c r="J22" s="107"/>
      <c r="K22" s="107"/>
      <c r="L22" s="107"/>
    </row>
    <row r="23" spans="2:12" s="88" customFormat="1" x14ac:dyDescent="0.3">
      <c r="B23" s="79" t="s">
        <v>199</v>
      </c>
      <c r="C23" s="81" t="s">
        <v>334</v>
      </c>
      <c r="D23" s="81"/>
      <c r="E23" s="82" t="s">
        <v>50</v>
      </c>
      <c r="F23" s="82" t="s">
        <v>335</v>
      </c>
      <c r="G23" s="87">
        <v>200</v>
      </c>
      <c r="H23" s="83">
        <v>5000000</v>
      </c>
      <c r="I23" s="107"/>
      <c r="J23" s="107"/>
      <c r="K23" s="107"/>
      <c r="L23" s="107"/>
    </row>
    <row r="24" spans="2:12" x14ac:dyDescent="0.3">
      <c r="B24" s="79" t="s">
        <v>201</v>
      </c>
      <c r="C24" s="81" t="s">
        <v>336</v>
      </c>
      <c r="D24" s="81"/>
      <c r="E24" s="82" t="s">
        <v>50</v>
      </c>
      <c r="F24" s="82" t="s">
        <v>332</v>
      </c>
      <c r="G24" s="87">
        <v>300</v>
      </c>
      <c r="H24" s="83">
        <v>6600000</v>
      </c>
      <c r="I24" s="107"/>
      <c r="J24" s="107"/>
      <c r="K24" s="107"/>
      <c r="L24" s="107"/>
    </row>
    <row r="25" spans="2:12" x14ac:dyDescent="0.3">
      <c r="B25" s="79" t="s">
        <v>203</v>
      </c>
      <c r="C25" s="81" t="s">
        <v>337</v>
      </c>
      <c r="D25" s="81"/>
      <c r="E25" s="82" t="s">
        <v>50</v>
      </c>
      <c r="F25" s="82" t="s">
        <v>338</v>
      </c>
      <c r="G25" s="87">
        <v>100</v>
      </c>
      <c r="H25" s="83">
        <v>3400000</v>
      </c>
      <c r="I25" s="107"/>
      <c r="J25" s="107"/>
      <c r="K25" s="107"/>
      <c r="L25" s="107"/>
    </row>
    <row r="26" spans="2:12" x14ac:dyDescent="0.3">
      <c r="B26" s="79" t="s">
        <v>205</v>
      </c>
      <c r="C26" s="81" t="s">
        <v>339</v>
      </c>
      <c r="D26" s="81"/>
      <c r="E26" s="82" t="s">
        <v>50</v>
      </c>
      <c r="F26" s="82" t="s">
        <v>338</v>
      </c>
      <c r="G26" s="87">
        <v>200</v>
      </c>
      <c r="H26" s="83">
        <v>8600000</v>
      </c>
      <c r="I26" s="107"/>
      <c r="J26" s="107"/>
      <c r="K26" s="107"/>
      <c r="L26" s="107"/>
    </row>
    <row r="27" spans="2:12" s="88" customFormat="1" x14ac:dyDescent="0.3">
      <c r="B27" s="84" t="s">
        <v>340</v>
      </c>
      <c r="C27" s="80" t="s">
        <v>341</v>
      </c>
      <c r="D27" s="81"/>
      <c r="E27" s="82" t="s">
        <v>50</v>
      </c>
      <c r="F27" s="81"/>
      <c r="G27" s="83"/>
      <c r="H27" s="83"/>
      <c r="I27" s="107"/>
      <c r="J27" s="107"/>
      <c r="K27" s="107"/>
      <c r="L27" s="107"/>
    </row>
    <row r="28" spans="2:12" s="88" customFormat="1" x14ac:dyDescent="0.3">
      <c r="B28" s="79" t="s">
        <v>179</v>
      </c>
      <c r="C28" s="81" t="s">
        <v>342</v>
      </c>
      <c r="D28" s="81"/>
      <c r="E28" s="82" t="s">
        <v>50</v>
      </c>
      <c r="F28" s="81"/>
      <c r="G28" s="83"/>
      <c r="H28" s="83"/>
      <c r="I28" s="107"/>
      <c r="J28" s="107"/>
      <c r="K28" s="107"/>
      <c r="L28" s="107"/>
    </row>
    <row r="29" spans="2:12" s="88" customFormat="1" x14ac:dyDescent="0.3">
      <c r="B29" s="84" t="s">
        <v>343</v>
      </c>
      <c r="C29" s="80" t="s">
        <v>344</v>
      </c>
      <c r="D29" s="81"/>
      <c r="E29" s="82" t="s">
        <v>50</v>
      </c>
      <c r="F29" s="81"/>
      <c r="G29" s="83"/>
      <c r="H29" s="83"/>
      <c r="I29" s="107"/>
      <c r="J29" s="107"/>
      <c r="K29" s="107"/>
      <c r="L29" s="107"/>
    </row>
    <row r="30" spans="2:12" x14ac:dyDescent="0.3">
      <c r="B30" s="79" t="s">
        <v>232</v>
      </c>
      <c r="C30" s="81" t="s">
        <v>345</v>
      </c>
      <c r="D30" s="81"/>
      <c r="E30" s="82" t="s">
        <v>50</v>
      </c>
      <c r="F30" s="81"/>
      <c r="G30" s="83"/>
      <c r="H30" s="83"/>
      <c r="I30" s="107"/>
      <c r="J30" s="107"/>
      <c r="K30" s="107"/>
      <c r="L30" s="107"/>
    </row>
    <row r="31" spans="2:12" x14ac:dyDescent="0.3">
      <c r="B31" s="79" t="s">
        <v>222</v>
      </c>
      <c r="C31" s="81" t="s">
        <v>346</v>
      </c>
      <c r="D31" s="81"/>
      <c r="E31" s="82" t="s">
        <v>50</v>
      </c>
      <c r="F31" s="81"/>
      <c r="G31" s="83"/>
      <c r="H31" s="83"/>
      <c r="I31" s="107"/>
      <c r="J31" s="107"/>
      <c r="K31" s="107"/>
      <c r="L31" s="107"/>
    </row>
    <row r="32" spans="2:12" x14ac:dyDescent="0.3">
      <c r="B32" s="84" t="s">
        <v>347</v>
      </c>
      <c r="C32" s="80" t="s">
        <v>348</v>
      </c>
      <c r="D32" s="81"/>
      <c r="E32" s="82" t="s">
        <v>50</v>
      </c>
      <c r="F32" s="81"/>
      <c r="G32" s="83"/>
      <c r="H32" s="83"/>
      <c r="I32" s="107"/>
      <c r="J32" s="107"/>
      <c r="K32" s="107"/>
      <c r="L32" s="107"/>
    </row>
    <row r="33" spans="2:12" x14ac:dyDescent="0.3">
      <c r="B33" s="79" t="s">
        <v>231</v>
      </c>
      <c r="C33" s="81" t="s">
        <v>349</v>
      </c>
      <c r="D33" s="81"/>
      <c r="E33" s="82" t="s">
        <v>50</v>
      </c>
      <c r="F33" s="82" t="s">
        <v>53</v>
      </c>
      <c r="G33" s="87">
        <v>3000</v>
      </c>
      <c r="H33" s="83">
        <v>360000000</v>
      </c>
      <c r="I33" s="107"/>
      <c r="J33" s="107"/>
      <c r="K33" s="107"/>
      <c r="L33" s="107"/>
    </row>
    <row r="34" spans="2:12" x14ac:dyDescent="0.3">
      <c r="B34" s="79" t="s">
        <v>221</v>
      </c>
      <c r="C34" s="81" t="s">
        <v>350</v>
      </c>
      <c r="D34" s="81"/>
      <c r="E34" s="82" t="s">
        <v>50</v>
      </c>
      <c r="F34" s="82" t="s">
        <v>53</v>
      </c>
      <c r="G34" s="87">
        <v>3500</v>
      </c>
      <c r="H34" s="83">
        <v>595000000</v>
      </c>
      <c r="I34" s="107"/>
      <c r="J34" s="107"/>
      <c r="K34" s="107"/>
      <c r="L34" s="107"/>
    </row>
    <row r="35" spans="2:12" x14ac:dyDescent="0.3">
      <c r="B35" s="84" t="s">
        <v>25</v>
      </c>
      <c r="C35" s="80" t="s">
        <v>351</v>
      </c>
      <c r="D35" s="81"/>
      <c r="E35" s="82" t="s">
        <v>50</v>
      </c>
      <c r="F35" s="81"/>
      <c r="G35" s="83"/>
      <c r="H35" s="83"/>
      <c r="I35" s="107"/>
      <c r="J35" s="107"/>
      <c r="K35" s="107"/>
      <c r="L35" s="107"/>
    </row>
    <row r="36" spans="2:12" x14ac:dyDescent="0.3">
      <c r="B36" s="79" t="s">
        <v>352</v>
      </c>
      <c r="C36" s="81" t="s">
        <v>353</v>
      </c>
      <c r="D36" s="81"/>
      <c r="E36" s="82" t="s">
        <v>50</v>
      </c>
      <c r="F36" s="81"/>
      <c r="G36" s="83"/>
      <c r="H36" s="83">
        <v>120000000</v>
      </c>
      <c r="I36" s="107"/>
      <c r="J36" s="107"/>
      <c r="K36" s="107"/>
      <c r="L36" s="107"/>
    </row>
    <row r="37" spans="2:12" x14ac:dyDescent="0.3">
      <c r="B37" s="79" t="s">
        <v>244</v>
      </c>
      <c r="C37" s="81" t="s">
        <v>354</v>
      </c>
      <c r="D37" s="81"/>
      <c r="E37" s="82" t="s">
        <v>50</v>
      </c>
      <c r="F37" s="81"/>
      <c r="G37" s="83"/>
      <c r="H37" s="83"/>
      <c r="I37" s="107"/>
      <c r="J37" s="107"/>
      <c r="K37" s="107"/>
      <c r="L37" s="107"/>
    </row>
    <row r="38" spans="2:12" x14ac:dyDescent="0.3">
      <c r="B38" s="79" t="s">
        <v>237</v>
      </c>
      <c r="C38" s="81" t="s">
        <v>355</v>
      </c>
      <c r="D38" s="81"/>
      <c r="E38" s="82" t="s">
        <v>50</v>
      </c>
      <c r="F38" s="81"/>
      <c r="G38" s="83"/>
      <c r="H38" s="83"/>
      <c r="I38" s="107"/>
      <c r="J38" s="107"/>
      <c r="K38" s="107"/>
      <c r="L38" s="107"/>
    </row>
    <row r="39" spans="2:12" x14ac:dyDescent="0.3">
      <c r="B39" s="84" t="s">
        <v>356</v>
      </c>
      <c r="C39" s="80" t="s">
        <v>357</v>
      </c>
      <c r="D39" s="81"/>
      <c r="E39" s="89" t="s">
        <v>54</v>
      </c>
      <c r="F39" s="81"/>
      <c r="G39" s="83"/>
      <c r="H39" s="83"/>
      <c r="I39" s="107"/>
      <c r="J39" s="107"/>
      <c r="K39" s="107"/>
      <c r="L39" s="107"/>
    </row>
    <row r="40" spans="2:12" x14ac:dyDescent="0.3">
      <c r="B40" s="79" t="s">
        <v>31</v>
      </c>
      <c r="C40" s="81" t="s">
        <v>358</v>
      </c>
      <c r="D40" s="81"/>
      <c r="E40" s="89" t="s">
        <v>54</v>
      </c>
      <c r="F40" s="81"/>
      <c r="G40" s="83"/>
      <c r="H40" s="83">
        <v>30000000</v>
      </c>
      <c r="I40" s="107"/>
      <c r="J40" s="107"/>
      <c r="K40" s="107"/>
      <c r="L40" s="107"/>
    </row>
    <row r="41" spans="2:12" x14ac:dyDescent="0.3">
      <c r="B41" s="84" t="s">
        <v>359</v>
      </c>
      <c r="C41" s="80" t="s">
        <v>360</v>
      </c>
      <c r="D41" s="81"/>
      <c r="E41" s="82" t="s">
        <v>50</v>
      </c>
      <c r="F41" s="81"/>
      <c r="G41" s="83"/>
      <c r="H41" s="83"/>
      <c r="I41" s="107"/>
      <c r="J41" s="107"/>
      <c r="K41" s="107"/>
      <c r="L41" s="107"/>
    </row>
    <row r="42" spans="2:12" s="90" customFormat="1" x14ac:dyDescent="0.3">
      <c r="B42" s="79" t="s">
        <v>184</v>
      </c>
      <c r="C42" s="81" t="s">
        <v>361</v>
      </c>
      <c r="D42" s="81"/>
      <c r="E42" s="82" t="s">
        <v>50</v>
      </c>
      <c r="F42" s="81"/>
      <c r="G42" s="83"/>
      <c r="H42" s="83"/>
      <c r="I42" s="107"/>
      <c r="J42" s="107"/>
      <c r="K42" s="107"/>
      <c r="L42" s="107"/>
    </row>
    <row r="43" spans="2:12" x14ac:dyDescent="0.3">
      <c r="B43" s="84" t="s">
        <v>362</v>
      </c>
      <c r="C43" s="80" t="s">
        <v>363</v>
      </c>
      <c r="D43" s="81"/>
      <c r="E43" s="82" t="s">
        <v>50</v>
      </c>
      <c r="F43" s="81"/>
      <c r="G43" s="83"/>
      <c r="H43" s="83"/>
      <c r="I43" s="107"/>
      <c r="J43" s="107"/>
      <c r="K43" s="107"/>
      <c r="L43" s="107"/>
    </row>
    <row r="44" spans="2:12" ht="31.2" x14ac:dyDescent="0.3">
      <c r="B44" s="79" t="s">
        <v>364</v>
      </c>
      <c r="C44" s="81" t="s">
        <v>365</v>
      </c>
      <c r="D44" s="81"/>
      <c r="E44" s="82" t="s">
        <v>50</v>
      </c>
      <c r="F44" s="82" t="s">
        <v>51</v>
      </c>
      <c r="G44" s="83"/>
      <c r="H44" s="83">
        <v>100000000</v>
      </c>
      <c r="I44" s="107"/>
      <c r="J44" s="107"/>
      <c r="K44" s="107"/>
      <c r="L44" s="107"/>
    </row>
    <row r="45" spans="2:12" x14ac:dyDescent="0.3">
      <c r="B45" s="84" t="s">
        <v>366</v>
      </c>
      <c r="C45" s="80" t="s">
        <v>367</v>
      </c>
      <c r="D45" s="81"/>
      <c r="E45" s="89" t="s">
        <v>54</v>
      </c>
      <c r="F45" s="81"/>
      <c r="G45" s="83"/>
      <c r="H45" s="83"/>
      <c r="I45" s="107"/>
      <c r="J45" s="107"/>
      <c r="K45" s="107"/>
      <c r="L45" s="107"/>
    </row>
    <row r="46" spans="2:12" ht="60" customHeight="1" x14ac:dyDescent="0.3">
      <c r="B46" s="79" t="s">
        <v>180</v>
      </c>
      <c r="C46" s="81" t="s">
        <v>368</v>
      </c>
      <c r="D46" s="81" t="s">
        <v>177</v>
      </c>
      <c r="E46" s="89" t="s">
        <v>54</v>
      </c>
      <c r="F46" s="81"/>
      <c r="G46" s="83"/>
      <c r="H46" s="83"/>
      <c r="I46" s="107"/>
      <c r="J46" s="107"/>
      <c r="K46" s="107"/>
      <c r="L46" s="107"/>
    </row>
    <row r="47" spans="2:12" ht="60" customHeight="1" x14ac:dyDescent="0.3">
      <c r="B47" s="79" t="s">
        <v>245</v>
      </c>
      <c r="C47" s="81" t="s">
        <v>369</v>
      </c>
      <c r="D47" s="81" t="s">
        <v>242</v>
      </c>
      <c r="E47" s="89" t="s">
        <v>54</v>
      </c>
      <c r="F47" s="81"/>
      <c r="G47" s="83"/>
      <c r="H47" s="83"/>
      <c r="I47" s="107"/>
      <c r="J47" s="107"/>
      <c r="K47" s="107"/>
      <c r="L47" s="107"/>
    </row>
    <row r="48" spans="2:12" ht="60" customHeight="1" x14ac:dyDescent="0.3">
      <c r="B48" s="79" t="s">
        <v>118</v>
      </c>
      <c r="C48" s="81" t="s">
        <v>370</v>
      </c>
      <c r="D48" s="81" t="s">
        <v>116</v>
      </c>
      <c r="E48" s="89" t="s">
        <v>54</v>
      </c>
      <c r="F48" s="81"/>
      <c r="G48" s="83"/>
      <c r="H48" s="83"/>
      <c r="I48" s="107"/>
      <c r="J48" s="107"/>
      <c r="K48" s="107"/>
      <c r="L48" s="107"/>
    </row>
    <row r="49" spans="2:12" ht="60" customHeight="1" x14ac:dyDescent="0.3">
      <c r="B49" s="79" t="s">
        <v>140</v>
      </c>
      <c r="C49" s="81" t="s">
        <v>371</v>
      </c>
      <c r="D49" s="81" t="s">
        <v>138</v>
      </c>
      <c r="E49" s="89" t="s">
        <v>54</v>
      </c>
      <c r="F49" s="81"/>
      <c r="G49" s="83"/>
      <c r="H49" s="83">
        <v>30000000</v>
      </c>
      <c r="I49" s="107"/>
      <c r="J49" s="107"/>
      <c r="K49" s="107"/>
      <c r="L49" s="107"/>
    </row>
    <row r="50" spans="2:12" ht="93.6" x14ac:dyDescent="0.3">
      <c r="B50" s="79" t="s">
        <v>191</v>
      </c>
      <c r="C50" s="81" t="s">
        <v>372</v>
      </c>
      <c r="D50" s="81" t="s">
        <v>188</v>
      </c>
      <c r="E50" s="89" t="s">
        <v>54</v>
      </c>
      <c r="F50" s="81"/>
      <c r="G50" s="83"/>
      <c r="H50" s="83">
        <v>150000000</v>
      </c>
      <c r="I50" s="107"/>
      <c r="J50" s="107"/>
      <c r="K50" s="107"/>
      <c r="L50" s="107"/>
    </row>
    <row r="51" spans="2:12" ht="93.6" x14ac:dyDescent="0.3">
      <c r="B51" s="79" t="s">
        <v>373</v>
      </c>
      <c r="C51" s="81" t="s">
        <v>374</v>
      </c>
      <c r="D51" s="81" t="s">
        <v>164</v>
      </c>
      <c r="E51" s="89" t="s">
        <v>54</v>
      </c>
      <c r="F51" s="81"/>
      <c r="G51" s="83"/>
      <c r="H51" s="83"/>
      <c r="I51" s="107"/>
      <c r="J51" s="107"/>
      <c r="K51" s="107"/>
      <c r="L51" s="107"/>
    </row>
    <row r="52" spans="2:12" ht="93.6" x14ac:dyDescent="0.3">
      <c r="B52" s="79" t="s">
        <v>375</v>
      </c>
      <c r="C52" s="81" t="s">
        <v>376</v>
      </c>
      <c r="D52" s="81" t="s">
        <v>158</v>
      </c>
      <c r="E52" s="89" t="s">
        <v>54</v>
      </c>
      <c r="F52" s="81"/>
      <c r="G52" s="83"/>
      <c r="H52" s="83"/>
      <c r="I52" s="107"/>
      <c r="J52" s="107"/>
      <c r="K52" s="107"/>
      <c r="L52" s="107"/>
    </row>
    <row r="53" spans="2:12" ht="78" x14ac:dyDescent="0.3">
      <c r="B53" s="79" t="s">
        <v>377</v>
      </c>
      <c r="C53" s="81" t="s">
        <v>378</v>
      </c>
      <c r="D53" s="81" t="s">
        <v>172</v>
      </c>
      <c r="E53" s="89" t="s">
        <v>54</v>
      </c>
      <c r="F53" s="81"/>
      <c r="G53" s="83"/>
      <c r="H53" s="83"/>
      <c r="I53" s="107"/>
      <c r="J53" s="107"/>
      <c r="K53" s="107"/>
      <c r="L53" s="107"/>
    </row>
    <row r="54" spans="2:12" ht="93.6" x14ac:dyDescent="0.3">
      <c r="B54" s="79" t="s">
        <v>379</v>
      </c>
      <c r="C54" s="81" t="s">
        <v>380</v>
      </c>
      <c r="D54" s="81" t="s">
        <v>381</v>
      </c>
      <c r="E54" s="89" t="s">
        <v>54</v>
      </c>
      <c r="F54" s="91" t="s">
        <v>51</v>
      </c>
      <c r="G54" s="83"/>
      <c r="H54" s="83">
        <v>120000000</v>
      </c>
      <c r="I54" s="107"/>
      <c r="J54" s="107"/>
      <c r="K54" s="107"/>
      <c r="L54" s="107"/>
    </row>
    <row r="55" spans="2:12" ht="78" x14ac:dyDescent="0.3">
      <c r="B55" s="79" t="s">
        <v>146</v>
      </c>
      <c r="C55" s="81" t="s">
        <v>382</v>
      </c>
      <c r="D55" s="81" t="s">
        <v>144</v>
      </c>
      <c r="E55" s="89" t="s">
        <v>54</v>
      </c>
      <c r="F55" s="81"/>
      <c r="G55" s="83"/>
      <c r="H55" s="83"/>
      <c r="I55" s="107"/>
      <c r="J55" s="107"/>
      <c r="K55" s="107"/>
      <c r="L55" s="107"/>
    </row>
    <row r="56" spans="2:12" x14ac:dyDescent="0.3">
      <c r="B56" s="84" t="s">
        <v>383</v>
      </c>
      <c r="C56" s="80" t="s">
        <v>384</v>
      </c>
      <c r="D56" s="81"/>
      <c r="E56" s="89" t="s">
        <v>54</v>
      </c>
      <c r="F56" s="81"/>
      <c r="G56" s="83"/>
      <c r="H56" s="83"/>
      <c r="I56" s="107"/>
      <c r="J56" s="107"/>
      <c r="K56" s="107"/>
      <c r="L56" s="107"/>
    </row>
    <row r="57" spans="2:12" x14ac:dyDescent="0.3">
      <c r="B57" s="79" t="s">
        <v>269</v>
      </c>
      <c r="C57" s="81" t="s">
        <v>22</v>
      </c>
      <c r="D57" s="81"/>
      <c r="E57" s="89" t="s">
        <v>54</v>
      </c>
      <c r="F57" s="81"/>
      <c r="G57" s="83"/>
      <c r="H57" s="83"/>
      <c r="I57" s="107"/>
      <c r="J57" s="107"/>
      <c r="K57" s="107"/>
      <c r="L57" s="107"/>
    </row>
    <row r="58" spans="2:12" x14ac:dyDescent="0.3">
      <c r="B58" s="79" t="s">
        <v>32</v>
      </c>
      <c r="C58" s="81" t="s">
        <v>385</v>
      </c>
      <c r="D58" s="81"/>
      <c r="E58" s="89" t="s">
        <v>54</v>
      </c>
      <c r="F58" s="81"/>
      <c r="G58" s="83"/>
      <c r="H58" s="83"/>
      <c r="I58" s="107"/>
      <c r="J58" s="107"/>
      <c r="K58" s="107"/>
      <c r="L58" s="107"/>
    </row>
    <row r="59" spans="2:12" x14ac:dyDescent="0.3">
      <c r="B59" s="79" t="s">
        <v>386</v>
      </c>
      <c r="C59" s="81" t="s">
        <v>387</v>
      </c>
      <c r="D59" s="81"/>
      <c r="E59" s="89" t="s">
        <v>54</v>
      </c>
      <c r="F59" s="81"/>
      <c r="G59" s="83"/>
      <c r="H59" s="83"/>
      <c r="I59" s="107"/>
      <c r="J59" s="107"/>
      <c r="K59" s="107"/>
      <c r="L59" s="107"/>
    </row>
    <row r="60" spans="2:12" x14ac:dyDescent="0.3">
      <c r="B60" s="84" t="s">
        <v>388</v>
      </c>
      <c r="C60" s="80" t="s">
        <v>389</v>
      </c>
      <c r="D60" s="81"/>
      <c r="E60" s="89" t="s">
        <v>54</v>
      </c>
      <c r="F60" s="81"/>
      <c r="G60" s="83"/>
      <c r="H60" s="83"/>
      <c r="I60" s="107"/>
      <c r="J60" s="107"/>
      <c r="K60" s="107"/>
      <c r="L60" s="107"/>
    </row>
    <row r="61" spans="2:12" x14ac:dyDescent="0.3">
      <c r="B61" s="79" t="s">
        <v>110</v>
      </c>
      <c r="C61" s="81" t="s">
        <v>390</v>
      </c>
      <c r="D61" s="81"/>
      <c r="E61" s="89" t="s">
        <v>54</v>
      </c>
      <c r="F61" s="81"/>
      <c r="G61" s="83"/>
      <c r="H61" s="83">
        <v>455599750</v>
      </c>
      <c r="I61" s="107"/>
      <c r="J61" s="107"/>
      <c r="K61" s="107"/>
      <c r="L61" s="107"/>
    </row>
    <row r="62" spans="2:12" x14ac:dyDescent="0.3">
      <c r="B62" s="79" t="s">
        <v>391</v>
      </c>
      <c r="C62" s="81" t="s">
        <v>392</v>
      </c>
      <c r="D62" s="81"/>
      <c r="E62" s="89" t="s">
        <v>54</v>
      </c>
      <c r="F62" s="81"/>
      <c r="G62" s="83"/>
      <c r="H62" s="83"/>
      <c r="I62" s="107"/>
      <c r="J62" s="107"/>
      <c r="K62" s="107"/>
      <c r="L62" s="107"/>
    </row>
    <row r="63" spans="2:12" x14ac:dyDescent="0.3">
      <c r="B63" s="84" t="s">
        <v>393</v>
      </c>
      <c r="C63" s="80" t="s">
        <v>55</v>
      </c>
      <c r="D63" s="81"/>
      <c r="E63" s="89" t="s">
        <v>54</v>
      </c>
      <c r="F63" s="81"/>
      <c r="G63" s="83"/>
      <c r="H63" s="83"/>
      <c r="I63" s="107"/>
      <c r="J63" s="107"/>
      <c r="K63" s="107"/>
      <c r="L63" s="107"/>
    </row>
    <row r="64" spans="2:12" x14ac:dyDescent="0.3">
      <c r="B64" s="79" t="s">
        <v>257</v>
      </c>
      <c r="C64" s="81" t="s">
        <v>394</v>
      </c>
      <c r="D64" s="81"/>
      <c r="E64" s="89" t="s">
        <v>54</v>
      </c>
      <c r="F64" s="81"/>
      <c r="G64" s="83"/>
      <c r="H64" s="83"/>
      <c r="I64" s="107"/>
      <c r="J64" s="107"/>
      <c r="K64" s="107"/>
      <c r="L64" s="107"/>
    </row>
    <row r="65" spans="2:12" x14ac:dyDescent="0.3">
      <c r="B65" s="79" t="s">
        <v>395</v>
      </c>
      <c r="C65" s="81" t="s">
        <v>396</v>
      </c>
      <c r="D65" s="81"/>
      <c r="E65" s="89" t="s">
        <v>54</v>
      </c>
      <c r="F65" s="81"/>
      <c r="G65" s="83"/>
      <c r="H65" s="83"/>
      <c r="I65" s="107"/>
      <c r="J65" s="107"/>
      <c r="K65" s="107"/>
      <c r="L65" s="107"/>
    </row>
    <row r="66" spans="2:12" x14ac:dyDescent="0.3">
      <c r="B66" s="84" t="s">
        <v>397</v>
      </c>
      <c r="C66" s="80" t="s">
        <v>398</v>
      </c>
      <c r="D66" s="81"/>
      <c r="E66" s="89" t="s">
        <v>54</v>
      </c>
      <c r="F66" s="81"/>
      <c r="G66" s="83"/>
      <c r="H66" s="83"/>
      <c r="I66" s="107"/>
      <c r="J66" s="107"/>
      <c r="K66" s="107"/>
      <c r="L66" s="107"/>
    </row>
    <row r="67" spans="2:12" x14ac:dyDescent="0.3">
      <c r="B67" s="79" t="s">
        <v>23</v>
      </c>
      <c r="C67" s="81" t="s">
        <v>56</v>
      </c>
      <c r="D67" s="81"/>
      <c r="E67" s="89" t="s">
        <v>54</v>
      </c>
      <c r="F67" s="81"/>
      <c r="G67" s="83"/>
      <c r="H67" s="83"/>
      <c r="I67" s="107"/>
      <c r="J67" s="107"/>
      <c r="K67" s="107"/>
      <c r="L67" s="107"/>
    </row>
    <row r="68" spans="2:12" x14ac:dyDescent="0.3">
      <c r="B68" s="79" t="s">
        <v>57</v>
      </c>
      <c r="C68" s="81" t="s">
        <v>58</v>
      </c>
      <c r="D68" s="81"/>
      <c r="E68" s="89" t="s">
        <v>54</v>
      </c>
      <c r="F68" s="81"/>
      <c r="G68" s="83"/>
      <c r="H68" s="83"/>
      <c r="I68" s="107"/>
      <c r="J68" s="107"/>
      <c r="K68" s="107"/>
      <c r="L68" s="107"/>
    </row>
    <row r="69" spans="2:12" x14ac:dyDescent="0.3">
      <c r="B69" s="84" t="s">
        <v>33</v>
      </c>
      <c r="C69" s="80" t="s">
        <v>59</v>
      </c>
      <c r="D69" s="81"/>
      <c r="E69" s="89" t="s">
        <v>54</v>
      </c>
      <c r="F69" s="81"/>
      <c r="G69" s="83"/>
      <c r="H69" s="83"/>
      <c r="I69" s="107"/>
      <c r="J69" s="107"/>
      <c r="K69" s="107"/>
      <c r="L69" s="107"/>
    </row>
    <row r="70" spans="2:12" x14ac:dyDescent="0.3">
      <c r="B70" s="79" t="s">
        <v>399</v>
      </c>
      <c r="C70" s="81" t="s">
        <v>400</v>
      </c>
      <c r="D70" s="81"/>
      <c r="E70" s="89" t="s">
        <v>54</v>
      </c>
      <c r="F70" s="81"/>
      <c r="G70" s="83"/>
      <c r="H70" s="83">
        <v>1000000000</v>
      </c>
      <c r="I70" s="107"/>
      <c r="J70" s="107"/>
      <c r="K70" s="107"/>
      <c r="L70" s="107"/>
    </row>
    <row r="71" spans="2:12" x14ac:dyDescent="0.3">
      <c r="B71" s="79" t="s">
        <v>401</v>
      </c>
      <c r="C71" s="81" t="s">
        <v>402</v>
      </c>
      <c r="D71" s="81"/>
      <c r="E71" s="89" t="s">
        <v>54</v>
      </c>
      <c r="F71" s="81"/>
      <c r="G71" s="83"/>
      <c r="H71" s="83">
        <v>700000000</v>
      </c>
      <c r="I71" s="107"/>
      <c r="J71" s="107"/>
      <c r="K71" s="107"/>
      <c r="L71" s="107"/>
    </row>
    <row r="72" spans="2:12" x14ac:dyDescent="0.3">
      <c r="B72" s="79" t="s">
        <v>403</v>
      </c>
      <c r="C72" s="81" t="s">
        <v>404</v>
      </c>
      <c r="D72" s="81"/>
      <c r="E72" s="89" t="s">
        <v>54</v>
      </c>
      <c r="F72" s="81"/>
      <c r="G72" s="83"/>
      <c r="H72" s="83">
        <v>1010000000</v>
      </c>
      <c r="I72" s="107"/>
      <c r="J72" s="107"/>
      <c r="K72" s="107"/>
      <c r="L72" s="107"/>
    </row>
    <row r="73" spans="2:12" x14ac:dyDescent="0.3">
      <c r="B73" s="84" t="s">
        <v>43</v>
      </c>
      <c r="C73" s="80" t="s">
        <v>405</v>
      </c>
      <c r="D73" s="81"/>
      <c r="E73" s="89" t="s">
        <v>54</v>
      </c>
      <c r="F73" s="81"/>
      <c r="G73" s="83"/>
      <c r="H73" s="83"/>
      <c r="I73" s="107"/>
      <c r="J73" s="107"/>
      <c r="K73" s="107"/>
      <c r="L73" s="107"/>
    </row>
    <row r="74" spans="2:12" x14ac:dyDescent="0.3">
      <c r="B74" s="79" t="s">
        <v>406</v>
      </c>
      <c r="C74" s="81" t="s">
        <v>407</v>
      </c>
      <c r="D74" s="81"/>
      <c r="E74" s="89" t="s">
        <v>54</v>
      </c>
      <c r="F74" s="81"/>
      <c r="G74" s="83"/>
      <c r="H74" s="83">
        <v>98400250</v>
      </c>
      <c r="I74" s="107"/>
      <c r="J74" s="107"/>
      <c r="K74" s="107"/>
      <c r="L74" s="107"/>
    </row>
    <row r="75" spans="2:12" x14ac:dyDescent="0.3">
      <c r="B75" s="79" t="s">
        <v>306</v>
      </c>
      <c r="C75" s="81" t="s">
        <v>408</v>
      </c>
      <c r="D75" s="81"/>
      <c r="E75" s="89" t="s">
        <v>54</v>
      </c>
      <c r="F75" s="81"/>
      <c r="G75" s="83"/>
      <c r="I75" s="107"/>
      <c r="J75" s="107"/>
      <c r="K75" s="107"/>
      <c r="L75" s="107"/>
    </row>
    <row r="76" spans="2:12" x14ac:dyDescent="0.3">
      <c r="B76" s="84" t="s">
        <v>409</v>
      </c>
      <c r="C76" s="80" t="s">
        <v>410</v>
      </c>
      <c r="D76" s="81"/>
      <c r="E76" s="89" t="s">
        <v>54</v>
      </c>
      <c r="F76" s="81"/>
      <c r="G76" s="83"/>
      <c r="H76" s="83"/>
      <c r="I76" s="107"/>
      <c r="J76" s="107"/>
      <c r="K76" s="107"/>
      <c r="L76" s="107"/>
    </row>
    <row r="77" spans="2:12" x14ac:dyDescent="0.3">
      <c r="B77" s="79" t="s">
        <v>4</v>
      </c>
      <c r="C77" s="81" t="s">
        <v>411</v>
      </c>
      <c r="D77" s="81"/>
      <c r="E77" s="89" t="s">
        <v>54</v>
      </c>
      <c r="F77" s="81"/>
      <c r="G77" s="83"/>
      <c r="H77" s="83"/>
      <c r="I77" s="107"/>
      <c r="J77" s="107"/>
      <c r="K77" s="107"/>
      <c r="L77" s="107"/>
    </row>
    <row r="78" spans="2:12" x14ac:dyDescent="0.3">
      <c r="B78" s="84" t="s">
        <v>412</v>
      </c>
      <c r="C78" s="80" t="s">
        <v>413</v>
      </c>
      <c r="D78" s="81"/>
      <c r="E78" s="89" t="s">
        <v>54</v>
      </c>
      <c r="F78" s="81"/>
      <c r="G78" s="83"/>
      <c r="H78" s="83"/>
      <c r="I78" s="107"/>
      <c r="J78" s="107"/>
      <c r="K78" s="107"/>
      <c r="L78" s="107"/>
    </row>
    <row r="79" spans="2:12" x14ac:dyDescent="0.3">
      <c r="B79" s="84" t="s">
        <v>414</v>
      </c>
      <c r="C79" s="80" t="s">
        <v>415</v>
      </c>
      <c r="D79" s="81"/>
      <c r="E79" s="82" t="s">
        <v>50</v>
      </c>
      <c r="F79" s="81"/>
      <c r="G79" s="83"/>
      <c r="H79" s="83"/>
      <c r="I79" s="107"/>
      <c r="J79" s="107"/>
      <c r="K79" s="107"/>
      <c r="L79" s="107"/>
    </row>
    <row r="80" spans="2:12" x14ac:dyDescent="0.3">
      <c r="B80" s="79" t="s">
        <v>225</v>
      </c>
      <c r="C80" s="81" t="s">
        <v>416</v>
      </c>
      <c r="D80" s="81"/>
      <c r="E80" s="82" t="s">
        <v>50</v>
      </c>
      <c r="F80" s="81"/>
      <c r="G80" s="83"/>
      <c r="H80" s="83"/>
      <c r="I80" s="107"/>
      <c r="J80" s="107"/>
      <c r="K80" s="107"/>
      <c r="L80" s="107"/>
    </row>
    <row r="81" spans="2:12" x14ac:dyDescent="0.3">
      <c r="B81" s="79" t="s">
        <v>209</v>
      </c>
      <c r="C81" s="81" t="s">
        <v>417</v>
      </c>
      <c r="D81" s="81"/>
      <c r="E81" s="82" t="s">
        <v>50</v>
      </c>
      <c r="F81" s="81"/>
      <c r="G81" s="83"/>
      <c r="H81" s="83"/>
      <c r="I81" s="107"/>
      <c r="J81" s="107"/>
      <c r="K81" s="107"/>
      <c r="L81" s="107"/>
    </row>
    <row r="82" spans="2:12" x14ac:dyDescent="0.3">
      <c r="B82" s="84" t="s">
        <v>418</v>
      </c>
      <c r="C82" s="80" t="s">
        <v>419</v>
      </c>
      <c r="D82" s="81"/>
      <c r="E82" s="82" t="s">
        <v>50</v>
      </c>
      <c r="F82" s="81"/>
      <c r="G82" s="83"/>
      <c r="H82" s="83"/>
      <c r="I82" s="107"/>
      <c r="J82" s="107"/>
      <c r="K82" s="107"/>
      <c r="L82" s="107"/>
    </row>
    <row r="83" spans="2:12" x14ac:dyDescent="0.3">
      <c r="B83" s="79" t="s">
        <v>248</v>
      </c>
      <c r="C83" s="81" t="s">
        <v>420</v>
      </c>
      <c r="D83" s="81"/>
      <c r="E83" s="82" t="s">
        <v>50</v>
      </c>
      <c r="F83" s="81"/>
      <c r="G83" s="83"/>
      <c r="H83" s="83"/>
      <c r="I83" s="107"/>
      <c r="J83" s="107"/>
      <c r="K83" s="107"/>
      <c r="L83" s="107"/>
    </row>
    <row r="84" spans="2:12" x14ac:dyDescent="0.3">
      <c r="B84" s="79" t="s">
        <v>250</v>
      </c>
      <c r="C84" s="81" t="s">
        <v>421</v>
      </c>
      <c r="D84" s="81"/>
      <c r="E84" s="82" t="s">
        <v>50</v>
      </c>
      <c r="F84" s="81"/>
      <c r="G84" s="83"/>
      <c r="H84" s="83"/>
      <c r="I84" s="107"/>
      <c r="J84" s="107"/>
      <c r="K84" s="107"/>
      <c r="L84" s="107"/>
    </row>
    <row r="85" spans="2:12" x14ac:dyDescent="0.3">
      <c r="B85" s="84" t="s">
        <v>422</v>
      </c>
      <c r="C85" s="80" t="s">
        <v>423</v>
      </c>
      <c r="D85" s="81"/>
      <c r="E85" s="82" t="s">
        <v>50</v>
      </c>
      <c r="F85" s="81"/>
      <c r="G85" s="83"/>
      <c r="H85" s="83"/>
      <c r="I85" s="107"/>
      <c r="J85" s="107"/>
      <c r="K85" s="107"/>
      <c r="L85" s="107"/>
    </row>
    <row r="86" spans="2:12" x14ac:dyDescent="0.3">
      <c r="B86" s="79" t="s">
        <v>252</v>
      </c>
      <c r="C86" s="81" t="s">
        <v>424</v>
      </c>
      <c r="D86" s="81"/>
      <c r="E86" s="82" t="s">
        <v>50</v>
      </c>
      <c r="F86" s="81"/>
      <c r="G86" s="83"/>
      <c r="H86" s="83"/>
      <c r="I86" s="107"/>
      <c r="J86" s="107"/>
      <c r="K86" s="107"/>
      <c r="L86" s="107"/>
    </row>
    <row r="87" spans="2:12" x14ac:dyDescent="0.3">
      <c r="B87" s="79" t="s">
        <v>287</v>
      </c>
      <c r="C87" s="81" t="s">
        <v>425</v>
      </c>
      <c r="D87" s="81"/>
      <c r="E87" s="82" t="s">
        <v>50</v>
      </c>
      <c r="F87" s="81"/>
      <c r="G87" s="83"/>
      <c r="H87" s="83"/>
      <c r="I87" s="107"/>
      <c r="J87" s="107"/>
      <c r="K87" s="107"/>
      <c r="L87" s="107"/>
    </row>
    <row r="88" spans="2:12" x14ac:dyDescent="0.3">
      <c r="B88" s="79" t="s">
        <v>292</v>
      </c>
      <c r="C88" s="81" t="s">
        <v>426</v>
      </c>
      <c r="D88" s="81"/>
      <c r="E88" s="82" t="s">
        <v>50</v>
      </c>
      <c r="F88" s="81"/>
      <c r="G88" s="83"/>
      <c r="H88" s="83"/>
      <c r="I88" s="107"/>
      <c r="J88" s="107"/>
      <c r="K88" s="107"/>
      <c r="L88" s="107"/>
    </row>
    <row r="89" spans="2:12" x14ac:dyDescent="0.3">
      <c r="B89" s="79" t="s">
        <v>134</v>
      </c>
      <c r="C89" s="81" t="s">
        <v>427</v>
      </c>
      <c r="D89" s="81"/>
      <c r="E89" s="82" t="s">
        <v>50</v>
      </c>
      <c r="F89" s="81"/>
      <c r="G89" s="83"/>
      <c r="H89" s="83"/>
      <c r="I89" s="107"/>
      <c r="J89" s="107"/>
      <c r="K89" s="107"/>
      <c r="L89" s="107"/>
    </row>
    <row r="90" spans="2:12" x14ac:dyDescent="0.3">
      <c r="B90" s="79" t="s">
        <v>428</v>
      </c>
      <c r="C90" s="81" t="s">
        <v>429</v>
      </c>
      <c r="D90" s="81"/>
      <c r="E90" s="82" t="s">
        <v>50</v>
      </c>
      <c r="F90" s="81"/>
      <c r="G90" s="83"/>
      <c r="H90" s="83"/>
      <c r="I90" s="107"/>
      <c r="J90" s="107"/>
      <c r="K90" s="107"/>
      <c r="L90" s="107"/>
    </row>
    <row r="91" spans="2:12" x14ac:dyDescent="0.3">
      <c r="B91" s="84" t="s">
        <v>27</v>
      </c>
      <c r="C91" s="80" t="s">
        <v>60</v>
      </c>
      <c r="D91" s="81"/>
      <c r="E91" s="82" t="s">
        <v>50</v>
      </c>
      <c r="F91" s="81"/>
      <c r="G91" s="83"/>
      <c r="H91" s="83"/>
      <c r="I91" s="107"/>
      <c r="J91" s="107"/>
      <c r="K91" s="107"/>
      <c r="L91" s="107"/>
    </row>
    <row r="92" spans="2:12" x14ac:dyDescent="0.3">
      <c r="B92" s="84" t="s">
        <v>430</v>
      </c>
      <c r="C92" s="80" t="s">
        <v>431</v>
      </c>
      <c r="D92" s="81"/>
      <c r="E92" s="82" t="s">
        <v>50</v>
      </c>
      <c r="F92" s="81"/>
      <c r="G92" s="83"/>
      <c r="H92" s="83"/>
      <c r="I92" s="107"/>
      <c r="J92" s="107"/>
      <c r="K92" s="107"/>
      <c r="L92" s="107"/>
    </row>
    <row r="93" spans="2:12" x14ac:dyDescent="0.3">
      <c r="B93" s="79" t="s">
        <v>35</v>
      </c>
      <c r="C93" s="81" t="s">
        <v>432</v>
      </c>
      <c r="D93" s="81"/>
      <c r="E93" s="82" t="s">
        <v>50</v>
      </c>
      <c r="F93" s="81"/>
      <c r="G93" s="83"/>
      <c r="H93" s="83"/>
      <c r="I93" s="107"/>
      <c r="J93" s="107"/>
      <c r="K93" s="107"/>
      <c r="L93" s="107"/>
    </row>
    <row r="94" spans="2:12" x14ac:dyDescent="0.3">
      <c r="B94" s="79" t="s">
        <v>28</v>
      </c>
      <c r="C94" s="81" t="s">
        <v>433</v>
      </c>
      <c r="D94" s="81"/>
      <c r="E94" s="82" t="s">
        <v>50</v>
      </c>
      <c r="F94" s="81"/>
      <c r="G94" s="83"/>
      <c r="H94" s="83"/>
      <c r="I94" s="107"/>
      <c r="J94" s="107"/>
      <c r="K94" s="107"/>
      <c r="L94" s="107"/>
    </row>
    <row r="95" spans="2:12" x14ac:dyDescent="0.3">
      <c r="B95" s="79" t="s">
        <v>61</v>
      </c>
      <c r="C95" s="81" t="s">
        <v>434</v>
      </c>
      <c r="D95" s="81"/>
      <c r="E95" s="82" t="s">
        <v>50</v>
      </c>
      <c r="F95" s="81"/>
      <c r="G95" s="83"/>
      <c r="H95" s="83"/>
      <c r="I95" s="107"/>
      <c r="J95" s="107"/>
      <c r="K95" s="107"/>
      <c r="L95" s="107"/>
    </row>
    <row r="96" spans="2:12" x14ac:dyDescent="0.3">
      <c r="B96" s="79" t="s">
        <v>37</v>
      </c>
      <c r="C96" s="81" t="s">
        <v>435</v>
      </c>
      <c r="D96" s="81"/>
      <c r="E96" s="82" t="s">
        <v>50</v>
      </c>
      <c r="F96" s="81"/>
      <c r="G96" s="83"/>
      <c r="H96" s="83"/>
      <c r="I96" s="107"/>
      <c r="J96" s="107"/>
      <c r="K96" s="107"/>
      <c r="L96" s="107"/>
    </row>
    <row r="97" spans="2:12" x14ac:dyDescent="0.3">
      <c r="B97" s="79" t="s">
        <v>62</v>
      </c>
      <c r="C97" s="81" t="s">
        <v>436</v>
      </c>
      <c r="D97" s="81"/>
      <c r="E97" s="82" t="s">
        <v>50</v>
      </c>
      <c r="F97" s="81"/>
      <c r="G97" s="83"/>
      <c r="H97" s="83"/>
      <c r="I97" s="107"/>
      <c r="J97" s="107"/>
      <c r="K97" s="107"/>
      <c r="L97" s="107"/>
    </row>
    <row r="98" spans="2:12" x14ac:dyDescent="0.3">
      <c r="B98" s="79" t="s">
        <v>63</v>
      </c>
      <c r="C98" s="81" t="s">
        <v>437</v>
      </c>
      <c r="D98" s="81"/>
      <c r="E98" s="82" t="s">
        <v>50</v>
      </c>
      <c r="F98" s="81"/>
      <c r="G98" s="83"/>
      <c r="H98" s="83"/>
      <c r="I98" s="107"/>
      <c r="J98" s="107"/>
      <c r="K98" s="107"/>
      <c r="L98" s="107"/>
    </row>
    <row r="99" spans="2:12" x14ac:dyDescent="0.3">
      <c r="B99" s="84" t="s">
        <v>438</v>
      </c>
      <c r="C99" s="80" t="s">
        <v>64</v>
      </c>
      <c r="D99" s="81"/>
      <c r="E99" s="82" t="s">
        <v>50</v>
      </c>
      <c r="F99" s="81"/>
      <c r="G99" s="83"/>
      <c r="H99" s="83"/>
      <c r="I99" s="107"/>
      <c r="J99" s="107"/>
      <c r="K99" s="107"/>
      <c r="L99" s="107"/>
    </row>
    <row r="100" spans="2:12" x14ac:dyDescent="0.3">
      <c r="B100" s="79" t="s">
        <v>36</v>
      </c>
      <c r="C100" s="81" t="s">
        <v>439</v>
      </c>
      <c r="D100" s="81"/>
      <c r="E100" s="82" t="s">
        <v>50</v>
      </c>
      <c r="F100" s="81"/>
      <c r="G100" s="83"/>
      <c r="H100" s="83"/>
      <c r="I100" s="107"/>
      <c r="J100" s="107"/>
      <c r="K100" s="107"/>
      <c r="L100" s="107"/>
    </row>
    <row r="101" spans="2:12" x14ac:dyDescent="0.3">
      <c r="B101" s="79" t="s">
        <v>29</v>
      </c>
      <c r="C101" s="81" t="s">
        <v>440</v>
      </c>
      <c r="D101" s="81"/>
      <c r="E101" s="82" t="s">
        <v>50</v>
      </c>
      <c r="F101" s="81"/>
      <c r="G101" s="83"/>
      <c r="H101" s="83"/>
      <c r="I101" s="107"/>
      <c r="J101" s="107"/>
      <c r="K101" s="107"/>
      <c r="L101" s="107"/>
    </row>
    <row r="102" spans="2:12" x14ac:dyDescent="0.3">
      <c r="B102" s="79" t="s">
        <v>30</v>
      </c>
      <c r="C102" s="81" t="s">
        <v>441</v>
      </c>
      <c r="D102" s="81"/>
      <c r="E102" s="82" t="s">
        <v>50</v>
      </c>
      <c r="F102" s="81"/>
      <c r="G102" s="83"/>
      <c r="H102" s="83"/>
      <c r="I102" s="107"/>
      <c r="J102" s="107"/>
      <c r="K102" s="107"/>
      <c r="L102" s="107"/>
    </row>
    <row r="103" spans="2:12" x14ac:dyDescent="0.3">
      <c r="B103" s="79" t="s">
        <v>38</v>
      </c>
      <c r="C103" s="81" t="s">
        <v>435</v>
      </c>
      <c r="D103" s="81"/>
      <c r="E103" s="82" t="s">
        <v>50</v>
      </c>
      <c r="F103" s="81"/>
      <c r="G103" s="83"/>
      <c r="H103" s="83"/>
      <c r="I103" s="107"/>
      <c r="J103" s="107"/>
      <c r="K103" s="107"/>
      <c r="L103" s="107"/>
    </row>
    <row r="104" spans="2:12" x14ac:dyDescent="0.3">
      <c r="B104" s="79" t="s">
        <v>34</v>
      </c>
      <c r="C104" s="81" t="s">
        <v>442</v>
      </c>
      <c r="D104" s="81"/>
      <c r="E104" s="82" t="s">
        <v>50</v>
      </c>
      <c r="F104" s="81"/>
      <c r="G104" s="83"/>
      <c r="H104" s="83"/>
      <c r="I104" s="107"/>
      <c r="J104" s="107"/>
      <c r="K104" s="107"/>
      <c r="L104" s="107"/>
    </row>
    <row r="105" spans="2:12" s="90" customFormat="1" x14ac:dyDescent="0.3">
      <c r="B105" s="79" t="s">
        <v>24</v>
      </c>
      <c r="C105" s="81" t="s">
        <v>436</v>
      </c>
      <c r="D105" s="81"/>
      <c r="E105" s="82" t="s">
        <v>50</v>
      </c>
      <c r="F105" s="81"/>
      <c r="G105" s="83"/>
      <c r="H105" s="83"/>
      <c r="I105" s="107"/>
      <c r="J105" s="107"/>
      <c r="K105" s="107"/>
      <c r="L105" s="107"/>
    </row>
    <row r="106" spans="2:12" s="90" customFormat="1" x14ac:dyDescent="0.3">
      <c r="B106" s="79" t="s">
        <v>21</v>
      </c>
      <c r="C106" s="81" t="s">
        <v>437</v>
      </c>
      <c r="D106" s="81"/>
      <c r="E106" s="82" t="s">
        <v>50</v>
      </c>
      <c r="F106" s="81"/>
      <c r="G106" s="83"/>
      <c r="H106" s="83"/>
      <c r="I106" s="107"/>
      <c r="J106" s="107"/>
      <c r="K106" s="107"/>
      <c r="L106" s="107"/>
    </row>
    <row r="107" spans="2:12" s="90" customFormat="1" x14ac:dyDescent="0.3">
      <c r="B107" s="84" t="s">
        <v>443</v>
      </c>
      <c r="C107" s="80" t="s">
        <v>444</v>
      </c>
      <c r="D107" s="81"/>
      <c r="E107" s="89" t="s">
        <v>54</v>
      </c>
      <c r="F107" s="81"/>
      <c r="G107" s="83"/>
      <c r="H107" s="83"/>
      <c r="I107" s="107"/>
      <c r="J107" s="107"/>
      <c r="K107" s="107"/>
      <c r="L107" s="107"/>
    </row>
    <row r="108" spans="2:12" s="88" customFormat="1" x14ac:dyDescent="0.3">
      <c r="B108" s="84" t="s">
        <v>445</v>
      </c>
      <c r="C108" s="80" t="s">
        <v>446</v>
      </c>
      <c r="D108" s="81"/>
      <c r="E108" s="82" t="s">
        <v>50</v>
      </c>
      <c r="F108" s="81"/>
      <c r="G108" s="83"/>
      <c r="H108" s="83"/>
      <c r="I108" s="107"/>
      <c r="J108" s="107"/>
      <c r="K108" s="107"/>
      <c r="L108" s="107"/>
    </row>
    <row r="109" spans="2:12" s="88" customFormat="1" x14ac:dyDescent="0.3">
      <c r="B109" s="79" t="s">
        <v>42</v>
      </c>
      <c r="C109" s="81" t="s">
        <v>447</v>
      </c>
      <c r="D109" s="81"/>
      <c r="E109" s="82" t="s">
        <v>50</v>
      </c>
      <c r="F109" s="81"/>
      <c r="G109" s="83"/>
      <c r="H109" s="83"/>
      <c r="I109" s="107"/>
      <c r="J109" s="107"/>
      <c r="K109" s="107"/>
      <c r="L109" s="107"/>
    </row>
    <row r="110" spans="2:12" x14ac:dyDescent="0.3">
      <c r="B110" s="79" t="s">
        <v>451</v>
      </c>
      <c r="C110" s="81" t="s">
        <v>448</v>
      </c>
      <c r="D110" s="81"/>
      <c r="E110" s="82" t="s">
        <v>50</v>
      </c>
      <c r="F110" s="81"/>
      <c r="G110" s="83"/>
      <c r="H110" s="83"/>
      <c r="I110" s="107"/>
      <c r="J110" s="107"/>
      <c r="K110" s="107"/>
      <c r="L110" s="107"/>
    </row>
    <row r="111" spans="2:12" x14ac:dyDescent="0.3">
      <c r="B111" s="84" t="s">
        <v>39</v>
      </c>
      <c r="C111" s="80" t="s">
        <v>65</v>
      </c>
      <c r="D111" s="81"/>
      <c r="E111" s="82"/>
      <c r="F111" s="81"/>
      <c r="G111" s="83"/>
      <c r="H111" s="83"/>
      <c r="I111" s="107"/>
      <c r="J111" s="107"/>
      <c r="K111" s="107"/>
      <c r="L111" s="107"/>
    </row>
    <row r="112" spans="2:12" x14ac:dyDescent="0.3">
      <c r="K112" s="96"/>
    </row>
  </sheetData>
  <autoFilter ref="B3:L111" xr:uid="{00000000-0001-0000-0200-000000000000}"/>
  <mergeCells count="2">
    <mergeCell ref="B1:L1"/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EEBB-42D5-4396-BE34-4A59CC320AD3}">
  <sheetPr>
    <tabColor rgb="FF00B050"/>
  </sheetPr>
  <dimension ref="A1:N357"/>
  <sheetViews>
    <sheetView zoomScale="84" workbookViewId="0">
      <selection activeCell="G2" sqref="G2"/>
    </sheetView>
  </sheetViews>
  <sheetFormatPr defaultRowHeight="14.4" x14ac:dyDescent="0.3"/>
  <cols>
    <col min="1" max="1" width="11.5546875" style="115" customWidth="1"/>
    <col min="2" max="2" width="9.33203125" bestFit="1" customWidth="1"/>
    <col min="3" max="3" width="12.33203125" style="115" customWidth="1"/>
    <col min="4" max="4" width="52.88671875" customWidth="1"/>
    <col min="5" max="5" width="9.33203125" bestFit="1" customWidth="1"/>
    <col min="6" max="6" width="14.5546875" style="11" bestFit="1" customWidth="1"/>
    <col min="7" max="7" width="12.6640625" style="11" customWidth="1"/>
    <col min="8" max="8" width="15.5546875" style="11" bestFit="1" customWidth="1"/>
    <col min="11" max="11" width="4.33203125" customWidth="1"/>
    <col min="12" max="12" width="89.109375" customWidth="1"/>
    <col min="257" max="259" width="9.33203125" bestFit="1" customWidth="1"/>
    <col min="260" max="260" width="37" customWidth="1"/>
    <col min="261" max="261" width="9.33203125" bestFit="1" customWidth="1"/>
    <col min="262" max="262" width="14.5546875" bestFit="1" customWidth="1"/>
    <col min="263" max="263" width="12.6640625" customWidth="1"/>
    <col min="264" max="264" width="15.5546875" bestFit="1" customWidth="1"/>
    <col min="513" max="515" width="9.33203125" bestFit="1" customWidth="1"/>
    <col min="516" max="516" width="37" customWidth="1"/>
    <col min="517" max="517" width="9.33203125" bestFit="1" customWidth="1"/>
    <col min="518" max="518" width="14.5546875" bestFit="1" customWidth="1"/>
    <col min="519" max="519" width="12.6640625" customWidth="1"/>
    <col min="520" max="520" width="15.5546875" bestFit="1" customWidth="1"/>
    <col min="769" max="771" width="9.33203125" bestFit="1" customWidth="1"/>
    <col min="772" max="772" width="37" customWidth="1"/>
    <col min="773" max="773" width="9.33203125" bestFit="1" customWidth="1"/>
    <col min="774" max="774" width="14.5546875" bestFit="1" customWidth="1"/>
    <col min="775" max="775" width="12.6640625" customWidth="1"/>
    <col min="776" max="776" width="15.5546875" bestFit="1" customWidth="1"/>
    <col min="1025" max="1027" width="9.33203125" bestFit="1" customWidth="1"/>
    <col min="1028" max="1028" width="37" customWidth="1"/>
    <col min="1029" max="1029" width="9.33203125" bestFit="1" customWidth="1"/>
    <col min="1030" max="1030" width="14.5546875" bestFit="1" customWidth="1"/>
    <col min="1031" max="1031" width="12.6640625" customWidth="1"/>
    <col min="1032" max="1032" width="15.5546875" bestFit="1" customWidth="1"/>
    <col min="1281" max="1283" width="9.33203125" bestFit="1" customWidth="1"/>
    <col min="1284" max="1284" width="37" customWidth="1"/>
    <col min="1285" max="1285" width="9.33203125" bestFit="1" customWidth="1"/>
    <col min="1286" max="1286" width="14.5546875" bestFit="1" customWidth="1"/>
    <col min="1287" max="1287" width="12.6640625" customWidth="1"/>
    <col min="1288" max="1288" width="15.5546875" bestFit="1" customWidth="1"/>
    <col min="1537" max="1539" width="9.33203125" bestFit="1" customWidth="1"/>
    <col min="1540" max="1540" width="37" customWidth="1"/>
    <col min="1541" max="1541" width="9.33203125" bestFit="1" customWidth="1"/>
    <col min="1542" max="1542" width="14.5546875" bestFit="1" customWidth="1"/>
    <col min="1543" max="1543" width="12.6640625" customWidth="1"/>
    <col min="1544" max="1544" width="15.5546875" bestFit="1" customWidth="1"/>
    <col min="1793" max="1795" width="9.33203125" bestFit="1" customWidth="1"/>
    <col min="1796" max="1796" width="37" customWidth="1"/>
    <col min="1797" max="1797" width="9.33203125" bestFit="1" customWidth="1"/>
    <col min="1798" max="1798" width="14.5546875" bestFit="1" customWidth="1"/>
    <col min="1799" max="1799" width="12.6640625" customWidth="1"/>
    <col min="1800" max="1800" width="15.5546875" bestFit="1" customWidth="1"/>
    <col min="2049" max="2051" width="9.33203125" bestFit="1" customWidth="1"/>
    <col min="2052" max="2052" width="37" customWidth="1"/>
    <col min="2053" max="2053" width="9.33203125" bestFit="1" customWidth="1"/>
    <col min="2054" max="2054" width="14.5546875" bestFit="1" customWidth="1"/>
    <col min="2055" max="2055" width="12.6640625" customWidth="1"/>
    <col min="2056" max="2056" width="15.5546875" bestFit="1" customWidth="1"/>
    <col min="2305" max="2307" width="9.33203125" bestFit="1" customWidth="1"/>
    <col min="2308" max="2308" width="37" customWidth="1"/>
    <col min="2309" max="2309" width="9.33203125" bestFit="1" customWidth="1"/>
    <col min="2310" max="2310" width="14.5546875" bestFit="1" customWidth="1"/>
    <col min="2311" max="2311" width="12.6640625" customWidth="1"/>
    <col min="2312" max="2312" width="15.5546875" bestFit="1" customWidth="1"/>
    <col min="2561" max="2563" width="9.33203125" bestFit="1" customWidth="1"/>
    <col min="2564" max="2564" width="37" customWidth="1"/>
    <col min="2565" max="2565" width="9.33203125" bestFit="1" customWidth="1"/>
    <col min="2566" max="2566" width="14.5546875" bestFit="1" customWidth="1"/>
    <col min="2567" max="2567" width="12.6640625" customWidth="1"/>
    <col min="2568" max="2568" width="15.5546875" bestFit="1" customWidth="1"/>
    <col min="2817" max="2819" width="9.33203125" bestFit="1" customWidth="1"/>
    <col min="2820" max="2820" width="37" customWidth="1"/>
    <col min="2821" max="2821" width="9.33203125" bestFit="1" customWidth="1"/>
    <col min="2822" max="2822" width="14.5546875" bestFit="1" customWidth="1"/>
    <col min="2823" max="2823" width="12.6640625" customWidth="1"/>
    <col min="2824" max="2824" width="15.5546875" bestFit="1" customWidth="1"/>
    <col min="3073" max="3075" width="9.33203125" bestFit="1" customWidth="1"/>
    <col min="3076" max="3076" width="37" customWidth="1"/>
    <col min="3077" max="3077" width="9.33203125" bestFit="1" customWidth="1"/>
    <col min="3078" max="3078" width="14.5546875" bestFit="1" customWidth="1"/>
    <col min="3079" max="3079" width="12.6640625" customWidth="1"/>
    <col min="3080" max="3080" width="15.5546875" bestFit="1" customWidth="1"/>
    <col min="3329" max="3331" width="9.33203125" bestFit="1" customWidth="1"/>
    <col min="3332" max="3332" width="37" customWidth="1"/>
    <col min="3333" max="3333" width="9.33203125" bestFit="1" customWidth="1"/>
    <col min="3334" max="3334" width="14.5546875" bestFit="1" customWidth="1"/>
    <col min="3335" max="3335" width="12.6640625" customWidth="1"/>
    <col min="3336" max="3336" width="15.5546875" bestFit="1" customWidth="1"/>
    <col min="3585" max="3587" width="9.33203125" bestFit="1" customWidth="1"/>
    <col min="3588" max="3588" width="37" customWidth="1"/>
    <col min="3589" max="3589" width="9.33203125" bestFit="1" customWidth="1"/>
    <col min="3590" max="3590" width="14.5546875" bestFit="1" customWidth="1"/>
    <col min="3591" max="3591" width="12.6640625" customWidth="1"/>
    <col min="3592" max="3592" width="15.5546875" bestFit="1" customWidth="1"/>
    <col min="3841" max="3843" width="9.33203125" bestFit="1" customWidth="1"/>
    <col min="3844" max="3844" width="37" customWidth="1"/>
    <col min="3845" max="3845" width="9.33203125" bestFit="1" customWidth="1"/>
    <col min="3846" max="3846" width="14.5546875" bestFit="1" customWidth="1"/>
    <col min="3847" max="3847" width="12.6640625" customWidth="1"/>
    <col min="3848" max="3848" width="15.5546875" bestFit="1" customWidth="1"/>
    <col min="4097" max="4099" width="9.33203125" bestFit="1" customWidth="1"/>
    <col min="4100" max="4100" width="37" customWidth="1"/>
    <col min="4101" max="4101" width="9.33203125" bestFit="1" customWidth="1"/>
    <col min="4102" max="4102" width="14.5546875" bestFit="1" customWidth="1"/>
    <col min="4103" max="4103" width="12.6640625" customWidth="1"/>
    <col min="4104" max="4104" width="15.5546875" bestFit="1" customWidth="1"/>
    <col min="4353" max="4355" width="9.33203125" bestFit="1" customWidth="1"/>
    <col min="4356" max="4356" width="37" customWidth="1"/>
    <col min="4357" max="4357" width="9.33203125" bestFit="1" customWidth="1"/>
    <col min="4358" max="4358" width="14.5546875" bestFit="1" customWidth="1"/>
    <col min="4359" max="4359" width="12.6640625" customWidth="1"/>
    <col min="4360" max="4360" width="15.5546875" bestFit="1" customWidth="1"/>
    <col min="4609" max="4611" width="9.33203125" bestFit="1" customWidth="1"/>
    <col min="4612" max="4612" width="37" customWidth="1"/>
    <col min="4613" max="4613" width="9.33203125" bestFit="1" customWidth="1"/>
    <col min="4614" max="4614" width="14.5546875" bestFit="1" customWidth="1"/>
    <col min="4615" max="4615" width="12.6640625" customWidth="1"/>
    <col min="4616" max="4616" width="15.5546875" bestFit="1" customWidth="1"/>
    <col min="4865" max="4867" width="9.33203125" bestFit="1" customWidth="1"/>
    <col min="4868" max="4868" width="37" customWidth="1"/>
    <col min="4869" max="4869" width="9.33203125" bestFit="1" customWidth="1"/>
    <col min="4870" max="4870" width="14.5546875" bestFit="1" customWidth="1"/>
    <col min="4871" max="4871" width="12.6640625" customWidth="1"/>
    <col min="4872" max="4872" width="15.5546875" bestFit="1" customWidth="1"/>
    <col min="5121" max="5123" width="9.33203125" bestFit="1" customWidth="1"/>
    <col min="5124" max="5124" width="37" customWidth="1"/>
    <col min="5125" max="5125" width="9.33203125" bestFit="1" customWidth="1"/>
    <col min="5126" max="5126" width="14.5546875" bestFit="1" customWidth="1"/>
    <col min="5127" max="5127" width="12.6640625" customWidth="1"/>
    <col min="5128" max="5128" width="15.5546875" bestFit="1" customWidth="1"/>
    <col min="5377" max="5379" width="9.33203125" bestFit="1" customWidth="1"/>
    <col min="5380" max="5380" width="37" customWidth="1"/>
    <col min="5381" max="5381" width="9.33203125" bestFit="1" customWidth="1"/>
    <col min="5382" max="5382" width="14.5546875" bestFit="1" customWidth="1"/>
    <col min="5383" max="5383" width="12.6640625" customWidth="1"/>
    <col min="5384" max="5384" width="15.5546875" bestFit="1" customWidth="1"/>
    <col min="5633" max="5635" width="9.33203125" bestFit="1" customWidth="1"/>
    <col min="5636" max="5636" width="37" customWidth="1"/>
    <col min="5637" max="5637" width="9.33203125" bestFit="1" customWidth="1"/>
    <col min="5638" max="5638" width="14.5546875" bestFit="1" customWidth="1"/>
    <col min="5639" max="5639" width="12.6640625" customWidth="1"/>
    <col min="5640" max="5640" width="15.5546875" bestFit="1" customWidth="1"/>
    <col min="5889" max="5891" width="9.33203125" bestFit="1" customWidth="1"/>
    <col min="5892" max="5892" width="37" customWidth="1"/>
    <col min="5893" max="5893" width="9.33203125" bestFit="1" customWidth="1"/>
    <col min="5894" max="5894" width="14.5546875" bestFit="1" customWidth="1"/>
    <col min="5895" max="5895" width="12.6640625" customWidth="1"/>
    <col min="5896" max="5896" width="15.5546875" bestFit="1" customWidth="1"/>
    <col min="6145" max="6147" width="9.33203125" bestFit="1" customWidth="1"/>
    <col min="6148" max="6148" width="37" customWidth="1"/>
    <col min="6149" max="6149" width="9.33203125" bestFit="1" customWidth="1"/>
    <col min="6150" max="6150" width="14.5546875" bestFit="1" customWidth="1"/>
    <col min="6151" max="6151" width="12.6640625" customWidth="1"/>
    <col min="6152" max="6152" width="15.5546875" bestFit="1" customWidth="1"/>
    <col min="6401" max="6403" width="9.33203125" bestFit="1" customWidth="1"/>
    <col min="6404" max="6404" width="37" customWidth="1"/>
    <col min="6405" max="6405" width="9.33203125" bestFit="1" customWidth="1"/>
    <col min="6406" max="6406" width="14.5546875" bestFit="1" customWidth="1"/>
    <col min="6407" max="6407" width="12.6640625" customWidth="1"/>
    <col min="6408" max="6408" width="15.5546875" bestFit="1" customWidth="1"/>
    <col min="6657" max="6659" width="9.33203125" bestFit="1" customWidth="1"/>
    <col min="6660" max="6660" width="37" customWidth="1"/>
    <col min="6661" max="6661" width="9.33203125" bestFit="1" customWidth="1"/>
    <col min="6662" max="6662" width="14.5546875" bestFit="1" customWidth="1"/>
    <col min="6663" max="6663" width="12.6640625" customWidth="1"/>
    <col min="6664" max="6664" width="15.5546875" bestFit="1" customWidth="1"/>
    <col min="6913" max="6915" width="9.33203125" bestFit="1" customWidth="1"/>
    <col min="6916" max="6916" width="37" customWidth="1"/>
    <col min="6917" max="6917" width="9.33203125" bestFit="1" customWidth="1"/>
    <col min="6918" max="6918" width="14.5546875" bestFit="1" customWidth="1"/>
    <col min="6919" max="6919" width="12.6640625" customWidth="1"/>
    <col min="6920" max="6920" width="15.5546875" bestFit="1" customWidth="1"/>
    <col min="7169" max="7171" width="9.33203125" bestFit="1" customWidth="1"/>
    <col min="7172" max="7172" width="37" customWidth="1"/>
    <col min="7173" max="7173" width="9.33203125" bestFit="1" customWidth="1"/>
    <col min="7174" max="7174" width="14.5546875" bestFit="1" customWidth="1"/>
    <col min="7175" max="7175" width="12.6640625" customWidth="1"/>
    <col min="7176" max="7176" width="15.5546875" bestFit="1" customWidth="1"/>
    <col min="7425" max="7427" width="9.33203125" bestFit="1" customWidth="1"/>
    <col min="7428" max="7428" width="37" customWidth="1"/>
    <col min="7429" max="7429" width="9.33203125" bestFit="1" customWidth="1"/>
    <col min="7430" max="7430" width="14.5546875" bestFit="1" customWidth="1"/>
    <col min="7431" max="7431" width="12.6640625" customWidth="1"/>
    <col min="7432" max="7432" width="15.5546875" bestFit="1" customWidth="1"/>
    <col min="7681" max="7683" width="9.33203125" bestFit="1" customWidth="1"/>
    <col min="7684" max="7684" width="37" customWidth="1"/>
    <col min="7685" max="7685" width="9.33203125" bestFit="1" customWidth="1"/>
    <col min="7686" max="7686" width="14.5546875" bestFit="1" customWidth="1"/>
    <col min="7687" max="7687" width="12.6640625" customWidth="1"/>
    <col min="7688" max="7688" width="15.5546875" bestFit="1" customWidth="1"/>
    <col min="7937" max="7939" width="9.33203125" bestFit="1" customWidth="1"/>
    <col min="7940" max="7940" width="37" customWidth="1"/>
    <col min="7941" max="7941" width="9.33203125" bestFit="1" customWidth="1"/>
    <col min="7942" max="7942" width="14.5546875" bestFit="1" customWidth="1"/>
    <col min="7943" max="7943" width="12.6640625" customWidth="1"/>
    <col min="7944" max="7944" width="15.5546875" bestFit="1" customWidth="1"/>
    <col min="8193" max="8195" width="9.33203125" bestFit="1" customWidth="1"/>
    <col min="8196" max="8196" width="37" customWidth="1"/>
    <col min="8197" max="8197" width="9.33203125" bestFit="1" customWidth="1"/>
    <col min="8198" max="8198" width="14.5546875" bestFit="1" customWidth="1"/>
    <col min="8199" max="8199" width="12.6640625" customWidth="1"/>
    <col min="8200" max="8200" width="15.5546875" bestFit="1" customWidth="1"/>
    <col min="8449" max="8451" width="9.33203125" bestFit="1" customWidth="1"/>
    <col min="8452" max="8452" width="37" customWidth="1"/>
    <col min="8453" max="8453" width="9.33203125" bestFit="1" customWidth="1"/>
    <col min="8454" max="8454" width="14.5546875" bestFit="1" customWidth="1"/>
    <col min="8455" max="8455" width="12.6640625" customWidth="1"/>
    <col min="8456" max="8456" width="15.5546875" bestFit="1" customWidth="1"/>
    <col min="8705" max="8707" width="9.33203125" bestFit="1" customWidth="1"/>
    <col min="8708" max="8708" width="37" customWidth="1"/>
    <col min="8709" max="8709" width="9.33203125" bestFit="1" customWidth="1"/>
    <col min="8710" max="8710" width="14.5546875" bestFit="1" customWidth="1"/>
    <col min="8711" max="8711" width="12.6640625" customWidth="1"/>
    <col min="8712" max="8712" width="15.5546875" bestFit="1" customWidth="1"/>
    <col min="8961" max="8963" width="9.33203125" bestFit="1" customWidth="1"/>
    <col min="8964" max="8964" width="37" customWidth="1"/>
    <col min="8965" max="8965" width="9.33203125" bestFit="1" customWidth="1"/>
    <col min="8966" max="8966" width="14.5546875" bestFit="1" customWidth="1"/>
    <col min="8967" max="8967" width="12.6640625" customWidth="1"/>
    <col min="8968" max="8968" width="15.5546875" bestFit="1" customWidth="1"/>
    <col min="9217" max="9219" width="9.33203125" bestFit="1" customWidth="1"/>
    <col min="9220" max="9220" width="37" customWidth="1"/>
    <col min="9221" max="9221" width="9.33203125" bestFit="1" customWidth="1"/>
    <col min="9222" max="9222" width="14.5546875" bestFit="1" customWidth="1"/>
    <col min="9223" max="9223" width="12.6640625" customWidth="1"/>
    <col min="9224" max="9224" width="15.5546875" bestFit="1" customWidth="1"/>
    <col min="9473" max="9475" width="9.33203125" bestFit="1" customWidth="1"/>
    <col min="9476" max="9476" width="37" customWidth="1"/>
    <col min="9477" max="9477" width="9.33203125" bestFit="1" customWidth="1"/>
    <col min="9478" max="9478" width="14.5546875" bestFit="1" customWidth="1"/>
    <col min="9479" max="9479" width="12.6640625" customWidth="1"/>
    <col min="9480" max="9480" width="15.5546875" bestFit="1" customWidth="1"/>
    <col min="9729" max="9731" width="9.33203125" bestFit="1" customWidth="1"/>
    <col min="9732" max="9732" width="37" customWidth="1"/>
    <col min="9733" max="9733" width="9.33203125" bestFit="1" customWidth="1"/>
    <col min="9734" max="9734" width="14.5546875" bestFit="1" customWidth="1"/>
    <col min="9735" max="9735" width="12.6640625" customWidth="1"/>
    <col min="9736" max="9736" width="15.5546875" bestFit="1" customWidth="1"/>
    <col min="9985" max="9987" width="9.33203125" bestFit="1" customWidth="1"/>
    <col min="9988" max="9988" width="37" customWidth="1"/>
    <col min="9989" max="9989" width="9.33203125" bestFit="1" customWidth="1"/>
    <col min="9990" max="9990" width="14.5546875" bestFit="1" customWidth="1"/>
    <col min="9991" max="9991" width="12.6640625" customWidth="1"/>
    <col min="9992" max="9992" width="15.5546875" bestFit="1" customWidth="1"/>
    <col min="10241" max="10243" width="9.33203125" bestFit="1" customWidth="1"/>
    <col min="10244" max="10244" width="37" customWidth="1"/>
    <col min="10245" max="10245" width="9.33203125" bestFit="1" customWidth="1"/>
    <col min="10246" max="10246" width="14.5546875" bestFit="1" customWidth="1"/>
    <col min="10247" max="10247" width="12.6640625" customWidth="1"/>
    <col min="10248" max="10248" width="15.5546875" bestFit="1" customWidth="1"/>
    <col min="10497" max="10499" width="9.33203125" bestFit="1" customWidth="1"/>
    <col min="10500" max="10500" width="37" customWidth="1"/>
    <col min="10501" max="10501" width="9.33203125" bestFit="1" customWidth="1"/>
    <col min="10502" max="10502" width="14.5546875" bestFit="1" customWidth="1"/>
    <col min="10503" max="10503" width="12.6640625" customWidth="1"/>
    <col min="10504" max="10504" width="15.5546875" bestFit="1" customWidth="1"/>
    <col min="10753" max="10755" width="9.33203125" bestFit="1" customWidth="1"/>
    <col min="10756" max="10756" width="37" customWidth="1"/>
    <col min="10757" max="10757" width="9.33203125" bestFit="1" customWidth="1"/>
    <col min="10758" max="10758" width="14.5546875" bestFit="1" customWidth="1"/>
    <col min="10759" max="10759" width="12.6640625" customWidth="1"/>
    <col min="10760" max="10760" width="15.5546875" bestFit="1" customWidth="1"/>
    <col min="11009" max="11011" width="9.33203125" bestFit="1" customWidth="1"/>
    <col min="11012" max="11012" width="37" customWidth="1"/>
    <col min="11013" max="11013" width="9.33203125" bestFit="1" customWidth="1"/>
    <col min="11014" max="11014" width="14.5546875" bestFit="1" customWidth="1"/>
    <col min="11015" max="11015" width="12.6640625" customWidth="1"/>
    <col min="11016" max="11016" width="15.5546875" bestFit="1" customWidth="1"/>
    <col min="11265" max="11267" width="9.33203125" bestFit="1" customWidth="1"/>
    <col min="11268" max="11268" width="37" customWidth="1"/>
    <col min="11269" max="11269" width="9.33203125" bestFit="1" customWidth="1"/>
    <col min="11270" max="11270" width="14.5546875" bestFit="1" customWidth="1"/>
    <col min="11271" max="11271" width="12.6640625" customWidth="1"/>
    <col min="11272" max="11272" width="15.5546875" bestFit="1" customWidth="1"/>
    <col min="11521" max="11523" width="9.33203125" bestFit="1" customWidth="1"/>
    <col min="11524" max="11524" width="37" customWidth="1"/>
    <col min="11525" max="11525" width="9.33203125" bestFit="1" customWidth="1"/>
    <col min="11526" max="11526" width="14.5546875" bestFit="1" customWidth="1"/>
    <col min="11527" max="11527" width="12.6640625" customWidth="1"/>
    <col min="11528" max="11528" width="15.5546875" bestFit="1" customWidth="1"/>
    <col min="11777" max="11779" width="9.33203125" bestFit="1" customWidth="1"/>
    <col min="11780" max="11780" width="37" customWidth="1"/>
    <col min="11781" max="11781" width="9.33203125" bestFit="1" customWidth="1"/>
    <col min="11782" max="11782" width="14.5546875" bestFit="1" customWidth="1"/>
    <col min="11783" max="11783" width="12.6640625" customWidth="1"/>
    <col min="11784" max="11784" width="15.5546875" bestFit="1" customWidth="1"/>
    <col min="12033" max="12035" width="9.33203125" bestFit="1" customWidth="1"/>
    <col min="12036" max="12036" width="37" customWidth="1"/>
    <col min="12037" max="12037" width="9.33203125" bestFit="1" customWidth="1"/>
    <col min="12038" max="12038" width="14.5546875" bestFit="1" customWidth="1"/>
    <col min="12039" max="12039" width="12.6640625" customWidth="1"/>
    <col min="12040" max="12040" width="15.5546875" bestFit="1" customWidth="1"/>
    <col min="12289" max="12291" width="9.33203125" bestFit="1" customWidth="1"/>
    <col min="12292" max="12292" width="37" customWidth="1"/>
    <col min="12293" max="12293" width="9.33203125" bestFit="1" customWidth="1"/>
    <col min="12294" max="12294" width="14.5546875" bestFit="1" customWidth="1"/>
    <col min="12295" max="12295" width="12.6640625" customWidth="1"/>
    <col min="12296" max="12296" width="15.5546875" bestFit="1" customWidth="1"/>
    <col min="12545" max="12547" width="9.33203125" bestFit="1" customWidth="1"/>
    <col min="12548" max="12548" width="37" customWidth="1"/>
    <col min="12549" max="12549" width="9.33203125" bestFit="1" customWidth="1"/>
    <col min="12550" max="12550" width="14.5546875" bestFit="1" customWidth="1"/>
    <col min="12551" max="12551" width="12.6640625" customWidth="1"/>
    <col min="12552" max="12552" width="15.5546875" bestFit="1" customWidth="1"/>
    <col min="12801" max="12803" width="9.33203125" bestFit="1" customWidth="1"/>
    <col min="12804" max="12804" width="37" customWidth="1"/>
    <col min="12805" max="12805" width="9.33203125" bestFit="1" customWidth="1"/>
    <col min="12806" max="12806" width="14.5546875" bestFit="1" customWidth="1"/>
    <col min="12807" max="12807" width="12.6640625" customWidth="1"/>
    <col min="12808" max="12808" width="15.5546875" bestFit="1" customWidth="1"/>
    <col min="13057" max="13059" width="9.33203125" bestFit="1" customWidth="1"/>
    <col min="13060" max="13060" width="37" customWidth="1"/>
    <col min="13061" max="13061" width="9.33203125" bestFit="1" customWidth="1"/>
    <col min="13062" max="13062" width="14.5546875" bestFit="1" customWidth="1"/>
    <col min="13063" max="13063" width="12.6640625" customWidth="1"/>
    <col min="13064" max="13064" width="15.5546875" bestFit="1" customWidth="1"/>
    <col min="13313" max="13315" width="9.33203125" bestFit="1" customWidth="1"/>
    <col min="13316" max="13316" width="37" customWidth="1"/>
    <col min="13317" max="13317" width="9.33203125" bestFit="1" customWidth="1"/>
    <col min="13318" max="13318" width="14.5546875" bestFit="1" customWidth="1"/>
    <col min="13319" max="13319" width="12.6640625" customWidth="1"/>
    <col min="13320" max="13320" width="15.5546875" bestFit="1" customWidth="1"/>
    <col min="13569" max="13571" width="9.33203125" bestFit="1" customWidth="1"/>
    <col min="13572" max="13572" width="37" customWidth="1"/>
    <col min="13573" max="13573" width="9.33203125" bestFit="1" customWidth="1"/>
    <col min="13574" max="13574" width="14.5546875" bestFit="1" customWidth="1"/>
    <col min="13575" max="13575" width="12.6640625" customWidth="1"/>
    <col min="13576" max="13576" width="15.5546875" bestFit="1" customWidth="1"/>
    <col min="13825" max="13827" width="9.33203125" bestFit="1" customWidth="1"/>
    <col min="13828" max="13828" width="37" customWidth="1"/>
    <col min="13829" max="13829" width="9.33203125" bestFit="1" customWidth="1"/>
    <col min="13830" max="13830" width="14.5546875" bestFit="1" customWidth="1"/>
    <col min="13831" max="13831" width="12.6640625" customWidth="1"/>
    <col min="13832" max="13832" width="15.5546875" bestFit="1" customWidth="1"/>
    <col min="14081" max="14083" width="9.33203125" bestFit="1" customWidth="1"/>
    <col min="14084" max="14084" width="37" customWidth="1"/>
    <col min="14085" max="14085" width="9.33203125" bestFit="1" customWidth="1"/>
    <col min="14086" max="14086" width="14.5546875" bestFit="1" customWidth="1"/>
    <col min="14087" max="14087" width="12.6640625" customWidth="1"/>
    <col min="14088" max="14088" width="15.5546875" bestFit="1" customWidth="1"/>
    <col min="14337" max="14339" width="9.33203125" bestFit="1" customWidth="1"/>
    <col min="14340" max="14340" width="37" customWidth="1"/>
    <col min="14341" max="14341" width="9.33203125" bestFit="1" customWidth="1"/>
    <col min="14342" max="14342" width="14.5546875" bestFit="1" customWidth="1"/>
    <col min="14343" max="14343" width="12.6640625" customWidth="1"/>
    <col min="14344" max="14344" width="15.5546875" bestFit="1" customWidth="1"/>
    <col min="14593" max="14595" width="9.33203125" bestFit="1" customWidth="1"/>
    <col min="14596" max="14596" width="37" customWidth="1"/>
    <col min="14597" max="14597" width="9.33203125" bestFit="1" customWidth="1"/>
    <col min="14598" max="14598" width="14.5546875" bestFit="1" customWidth="1"/>
    <col min="14599" max="14599" width="12.6640625" customWidth="1"/>
    <col min="14600" max="14600" width="15.5546875" bestFit="1" customWidth="1"/>
    <col min="14849" max="14851" width="9.33203125" bestFit="1" customWidth="1"/>
    <col min="14852" max="14852" width="37" customWidth="1"/>
    <col min="14853" max="14853" width="9.33203125" bestFit="1" customWidth="1"/>
    <col min="14854" max="14854" width="14.5546875" bestFit="1" customWidth="1"/>
    <col min="14855" max="14855" width="12.6640625" customWidth="1"/>
    <col min="14856" max="14856" width="15.5546875" bestFit="1" customWidth="1"/>
    <col min="15105" max="15107" width="9.33203125" bestFit="1" customWidth="1"/>
    <col min="15108" max="15108" width="37" customWidth="1"/>
    <col min="15109" max="15109" width="9.33203125" bestFit="1" customWidth="1"/>
    <col min="15110" max="15110" width="14.5546875" bestFit="1" customWidth="1"/>
    <col min="15111" max="15111" width="12.6640625" customWidth="1"/>
    <col min="15112" max="15112" width="15.5546875" bestFit="1" customWidth="1"/>
    <col min="15361" max="15363" width="9.33203125" bestFit="1" customWidth="1"/>
    <col min="15364" max="15364" width="37" customWidth="1"/>
    <col min="15365" max="15365" width="9.33203125" bestFit="1" customWidth="1"/>
    <col min="15366" max="15366" width="14.5546875" bestFit="1" customWidth="1"/>
    <col min="15367" max="15367" width="12.6640625" customWidth="1"/>
    <col min="15368" max="15368" width="15.5546875" bestFit="1" customWidth="1"/>
    <col min="15617" max="15619" width="9.33203125" bestFit="1" customWidth="1"/>
    <col min="15620" max="15620" width="37" customWidth="1"/>
    <col min="15621" max="15621" width="9.33203125" bestFit="1" customWidth="1"/>
    <col min="15622" max="15622" width="14.5546875" bestFit="1" customWidth="1"/>
    <col min="15623" max="15623" width="12.6640625" customWidth="1"/>
    <col min="15624" max="15624" width="15.5546875" bestFit="1" customWidth="1"/>
    <col min="15873" max="15875" width="9.33203125" bestFit="1" customWidth="1"/>
    <col min="15876" max="15876" width="37" customWidth="1"/>
    <col min="15877" max="15877" width="9.33203125" bestFit="1" customWidth="1"/>
    <col min="15878" max="15878" width="14.5546875" bestFit="1" customWidth="1"/>
    <col min="15879" max="15879" width="12.6640625" customWidth="1"/>
    <col min="15880" max="15880" width="15.5546875" bestFit="1" customWidth="1"/>
    <col min="16129" max="16131" width="9.33203125" bestFit="1" customWidth="1"/>
    <col min="16132" max="16132" width="37" customWidth="1"/>
    <col min="16133" max="16133" width="9.33203125" bestFit="1" customWidth="1"/>
    <col min="16134" max="16134" width="14.5546875" bestFit="1" customWidth="1"/>
    <col min="16135" max="16135" width="12.6640625" customWidth="1"/>
    <col min="16136" max="16136" width="15.5546875" bestFit="1" customWidth="1"/>
  </cols>
  <sheetData>
    <row r="1" spans="1:9" ht="15.6" x14ac:dyDescent="0.3">
      <c r="A1" s="110" t="s">
        <v>0</v>
      </c>
      <c r="B1" s="3"/>
      <c r="C1" s="110"/>
      <c r="E1" s="25"/>
      <c r="F1" s="9"/>
      <c r="H1" s="10"/>
      <c r="I1" s="25"/>
    </row>
    <row r="2" spans="1:9" ht="15.6" x14ac:dyDescent="0.3">
      <c r="A2" s="110" t="s">
        <v>1</v>
      </c>
      <c r="B2" s="3"/>
      <c r="C2" s="110"/>
      <c r="E2" s="3"/>
      <c r="F2" s="12"/>
      <c r="H2" s="13"/>
      <c r="I2" s="3"/>
    </row>
    <row r="3" spans="1:9" ht="15.6" x14ac:dyDescent="0.3">
      <c r="A3" s="110" t="s">
        <v>2</v>
      </c>
      <c r="B3" s="3"/>
      <c r="C3" s="110"/>
      <c r="E3" s="3"/>
      <c r="F3" s="12"/>
      <c r="H3" s="13"/>
      <c r="I3" s="3"/>
    </row>
    <row r="5" spans="1:9" s="4" customFormat="1" ht="21" x14ac:dyDescent="0.25">
      <c r="A5" s="236" t="s">
        <v>534</v>
      </c>
      <c r="B5" s="236"/>
      <c r="C5" s="236"/>
      <c r="D5" s="236"/>
      <c r="E5" s="236"/>
      <c r="F5" s="236"/>
      <c r="G5" s="236"/>
      <c r="H5" s="236"/>
    </row>
    <row r="6" spans="1:9" s="4" customFormat="1" ht="13.2" x14ac:dyDescent="0.25">
      <c r="A6" s="111"/>
      <c r="C6" s="111"/>
      <c r="D6" s="4" t="s">
        <v>82</v>
      </c>
      <c r="E6" s="26" t="s">
        <v>17</v>
      </c>
      <c r="F6" s="14"/>
      <c r="G6" s="14"/>
      <c r="H6" s="14"/>
    </row>
    <row r="7" spans="1:9" s="4" customFormat="1" ht="13.2" x14ac:dyDescent="0.25">
      <c r="A7" s="237" t="s">
        <v>83</v>
      </c>
      <c r="B7" s="238" t="s">
        <v>84</v>
      </c>
      <c r="C7" s="238"/>
      <c r="D7" s="239" t="s">
        <v>3</v>
      </c>
      <c r="E7" s="239" t="s">
        <v>85</v>
      </c>
      <c r="F7" s="241" t="s">
        <v>86</v>
      </c>
      <c r="G7" s="242"/>
      <c r="H7" s="243" t="s">
        <v>87</v>
      </c>
      <c r="I7" s="29"/>
    </row>
    <row r="8" spans="1:9" s="4" customFormat="1" ht="13.2" x14ac:dyDescent="0.25">
      <c r="A8" s="237"/>
      <c r="B8" s="27" t="s">
        <v>88</v>
      </c>
      <c r="C8" s="112" t="s">
        <v>89</v>
      </c>
      <c r="D8" s="240"/>
      <c r="E8" s="240"/>
      <c r="F8" s="28" t="s">
        <v>90</v>
      </c>
      <c r="G8" s="28" t="s">
        <v>91</v>
      </c>
      <c r="H8" s="244"/>
      <c r="I8" s="29"/>
    </row>
    <row r="9" spans="1:9" s="4" customFormat="1" ht="13.2" x14ac:dyDescent="0.25">
      <c r="A9" s="113"/>
      <c r="B9" s="30"/>
      <c r="C9" s="113"/>
      <c r="D9" s="31" t="s">
        <v>49</v>
      </c>
      <c r="E9" s="30"/>
      <c r="F9" s="32"/>
      <c r="G9" s="32"/>
      <c r="H9" s="33">
        <f>VLOOKUP($E$6,BDMTK,7,0)</f>
        <v>453623000</v>
      </c>
    </row>
    <row r="10" spans="1:9" s="4" customFormat="1" ht="13.2" x14ac:dyDescent="0.25">
      <c r="A10" s="113"/>
      <c r="B10" s="30"/>
      <c r="C10" s="113"/>
      <c r="D10" s="31" t="s">
        <v>92</v>
      </c>
      <c r="E10" s="30"/>
      <c r="F10" s="32">
        <f>SUMIF(TKN,$E$6,STPS)</f>
        <v>424160000</v>
      </c>
      <c r="G10" s="32">
        <f>SUMIF(TKC,$E$6,STPS)</f>
        <v>17380000</v>
      </c>
      <c r="H10" s="33"/>
    </row>
    <row r="11" spans="1:9" s="4" customFormat="1" ht="13.2" x14ac:dyDescent="0.25">
      <c r="A11" s="113"/>
      <c r="B11" s="30"/>
      <c r="C11" s="113"/>
      <c r="D11" s="31" t="s">
        <v>80</v>
      </c>
      <c r="E11" s="30"/>
      <c r="F11" s="32"/>
      <c r="G11" s="32"/>
      <c r="H11" s="32">
        <f>H9+F10-G10</f>
        <v>860403000</v>
      </c>
    </row>
    <row r="12" spans="1:9" x14ac:dyDescent="0.3">
      <c r="A12" s="34">
        <v>1</v>
      </c>
      <c r="B12" s="34">
        <v>2</v>
      </c>
      <c r="C12" s="34">
        <v>3</v>
      </c>
      <c r="D12" s="34">
        <v>4</v>
      </c>
      <c r="E12" s="34">
        <v>5</v>
      </c>
      <c r="F12" s="35">
        <v>6</v>
      </c>
      <c r="G12" s="35">
        <v>7</v>
      </c>
      <c r="H12" s="36">
        <v>8</v>
      </c>
    </row>
    <row r="13" spans="1:9" x14ac:dyDescent="0.3">
      <c r="A13" s="114" t="str">
        <f>IF(E13&lt;&gt;"",NGHIEPVUKT!C7,"")</f>
        <v/>
      </c>
      <c r="B13" s="37">
        <f>IF(E13&lt;&gt;"",NGHIEPVUKT!D7,0)</f>
        <v>0</v>
      </c>
      <c r="C13" s="114" t="str">
        <f>IF(E13&lt;&gt;"",NGHIEPVUKT!H7,"")</f>
        <v/>
      </c>
      <c r="D13" s="114" t="str">
        <f>IF(E13&lt;&gt;"",NGHIEPVUKT!K7,"")</f>
        <v/>
      </c>
      <c r="E13" s="38" t="str">
        <f>IF($E$6=NGHIEPVUKT!L7,NGHIEPVUKT!M7,IF('SO CT TIEN MAT'!$E$6=NGHIEPVUKT!M7,NGHIEPVUKT!L7,""))</f>
        <v/>
      </c>
      <c r="F13" s="38">
        <f>IF($E$6=NGHIEPVUKT!L7,NGHIEPVUKT!O7,0)</f>
        <v>0</v>
      </c>
      <c r="G13" s="38">
        <f>IF($E$6=NGHIEPVUKT!M7,NGHIEPVUKT!O7,0)</f>
        <v>0</v>
      </c>
      <c r="H13" s="38">
        <f>IF(F13+G13&lt;&gt;0,$H$9+SUM($F$13:F13)-SUM($G$13:G13),0)</f>
        <v>0</v>
      </c>
    </row>
    <row r="14" spans="1:9" x14ac:dyDescent="0.3">
      <c r="A14" s="114" t="str">
        <f>IF(E14&lt;&gt;"",NGHIEPVUKT!C8,"")</f>
        <v/>
      </c>
      <c r="B14" s="37">
        <f>IF(E14&lt;&gt;"",NGHIEPVUKT!D8,0)</f>
        <v>0</v>
      </c>
      <c r="C14" s="114" t="str">
        <f>IF(E14&lt;&gt;"",NGHIEPVUKT!H8,"")</f>
        <v/>
      </c>
      <c r="D14" s="114" t="str">
        <f>IF(E14&lt;&gt;"",NGHIEPVUKT!K8,"")</f>
        <v/>
      </c>
      <c r="E14" s="38" t="str">
        <f>IF($E$6=NGHIEPVUKT!L8,NGHIEPVUKT!M8,IF('SO CT TIEN MAT'!$E$6=NGHIEPVUKT!M8,NGHIEPVUKT!L8,""))</f>
        <v/>
      </c>
      <c r="F14" s="38">
        <f>IF($E$6=NGHIEPVUKT!L8,NGHIEPVUKT!O8,0)</f>
        <v>0</v>
      </c>
      <c r="G14" s="38">
        <f>IF($E$6=NGHIEPVUKT!M8,NGHIEPVUKT!O8,0)</f>
        <v>0</v>
      </c>
      <c r="H14" s="38">
        <f>IF(F14+G14&lt;&gt;0,$H$9+SUM($F$13:F14)-SUM($G$13:G14),0)</f>
        <v>0</v>
      </c>
      <c r="I14">
        <f>COUNTA(TKN)+12</f>
        <v>134</v>
      </c>
    </row>
    <row r="15" spans="1:9" x14ac:dyDescent="0.3">
      <c r="A15" s="114">
        <f>IF(E15&lt;&gt;"",NGHIEPVUKT!C9,"")</f>
        <v>44987</v>
      </c>
      <c r="B15" s="37" t="str">
        <f>IF(E15&lt;&gt;"",NGHIEPVUKT!D9,0)</f>
        <v>PT01</v>
      </c>
      <c r="C15" s="114">
        <f>IF(E15&lt;&gt;"",NGHIEPVUKT!H9,"")</f>
        <v>44987</v>
      </c>
      <c r="D15" s="114" t="str">
        <f>IF(E15&lt;&gt;"",NGHIEPVUKT!K9,"")</f>
        <v xml:space="preserve">Rút tiền gửi ngân hàng về nhập quỹ tiền mặt </v>
      </c>
      <c r="E15" s="38" t="str">
        <f>IF($E$6=NGHIEPVUKT!L9,NGHIEPVUKT!M9,IF('SO CT TIEN MAT'!$E$6=NGHIEPVUKT!M9,NGHIEPVUKT!L9,""))</f>
        <v>1121</v>
      </c>
      <c r="F15" s="38">
        <f>IF($E$6=NGHIEPVUKT!L9,NGHIEPVUKT!O9,0)</f>
        <v>400000000</v>
      </c>
      <c r="G15" s="38">
        <f>IF($E$6=NGHIEPVUKT!M9,NGHIEPVUKT!O9,0)</f>
        <v>0</v>
      </c>
      <c r="H15" s="38">
        <f>IF(F15+G15&lt;&gt;0,$H$9+SUM($F$13:F15)-SUM($G$13:G15),0)</f>
        <v>853623000</v>
      </c>
    </row>
    <row r="16" spans="1:9" x14ac:dyDescent="0.3">
      <c r="A16" s="114" t="str">
        <f>IF(E16&lt;&gt;"",NGHIEPVUKT!C10,"")</f>
        <v/>
      </c>
      <c r="B16" s="37">
        <f>IF(E16&lt;&gt;"",NGHIEPVUKT!D10,0)</f>
        <v>0</v>
      </c>
      <c r="C16" s="114" t="str">
        <f>IF(E16&lt;&gt;"",NGHIEPVUKT!H10,"")</f>
        <v/>
      </c>
      <c r="D16" s="114" t="str">
        <f>IF(E16&lt;&gt;"",NGHIEPVUKT!K10,"")</f>
        <v/>
      </c>
      <c r="E16" s="38" t="str">
        <f>IF($E$6=NGHIEPVUKT!L10,NGHIEPVUKT!M10,IF('SO CT TIEN MAT'!$E$6=NGHIEPVUKT!M10,NGHIEPVUKT!L10,""))</f>
        <v/>
      </c>
      <c r="F16" s="38">
        <f>IF($E$6=NGHIEPVUKT!L10,NGHIEPVUKT!O10,0)</f>
        <v>0</v>
      </c>
      <c r="G16" s="38">
        <f>IF($E$6=NGHIEPVUKT!M10,NGHIEPVUKT!O10,0)</f>
        <v>0</v>
      </c>
      <c r="H16" s="38">
        <f>IF(F16+G16&lt;&gt;0,$H$9+SUM($F$13:F16)-SUM($G$13:G16),0)</f>
        <v>0</v>
      </c>
    </row>
    <row r="17" spans="1:14" x14ac:dyDescent="0.3">
      <c r="A17" s="114">
        <f>IF(E17&lt;&gt;"",NGHIEPVUKT!C11,"")</f>
        <v>44989</v>
      </c>
      <c r="B17" s="37" t="str">
        <f>IF(E17&lt;&gt;"",NGHIEPVUKT!D11,0)</f>
        <v>PC01</v>
      </c>
      <c r="C17" s="114">
        <f>IF(E17&lt;&gt;"",NGHIEPVUKT!H11,"")</f>
        <v>44989</v>
      </c>
      <c r="D17" s="114" t="str">
        <f>IF(E17&lt;&gt;"",NGHIEPVUKT!K11,"")</f>
        <v>Tạm ứng mua văn phòng phẩm dùng cho bộ phận bán hàng và bộ phận quản lý doanh nghiệp</v>
      </c>
      <c r="E17" s="38" t="str">
        <f>IF($E$6=NGHIEPVUKT!L11,NGHIEPVUKT!M11,IF('SO CT TIEN MAT'!$E$6=NGHIEPVUKT!M11,NGHIEPVUKT!L11,""))</f>
        <v>14101</v>
      </c>
      <c r="F17" s="38">
        <f>IF($E$6=NGHIEPVUKT!L11,NGHIEPVUKT!O11,0)</f>
        <v>0</v>
      </c>
      <c r="G17" s="38">
        <f>IF($E$6=NGHIEPVUKT!M11,NGHIEPVUKT!O11,0)</f>
        <v>5500000</v>
      </c>
      <c r="H17" s="38">
        <f>IF(F17+G17&lt;&gt;0,$H$9+SUM($F$13:F17)-SUM($G$13:G17),0)</f>
        <v>848123000</v>
      </c>
      <c r="K17" s="196" t="s">
        <v>533</v>
      </c>
      <c r="L17" s="196" t="s">
        <v>535</v>
      </c>
      <c r="N17">
        <v>0.4</v>
      </c>
    </row>
    <row r="18" spans="1:14" x14ac:dyDescent="0.3">
      <c r="A18" s="114" t="str">
        <f>IF(E18&lt;&gt;"",NGHIEPVUKT!C12,"")</f>
        <v/>
      </c>
      <c r="B18" s="37">
        <f>IF(E18&lt;&gt;"",NGHIEPVUKT!D12,0)</f>
        <v>0</v>
      </c>
      <c r="C18" s="114" t="str">
        <f>IF(E18&lt;&gt;"",NGHIEPVUKT!H12,"")</f>
        <v/>
      </c>
      <c r="D18" s="114" t="str">
        <f>IF(E18&lt;&gt;"",NGHIEPVUKT!K12,"")</f>
        <v/>
      </c>
      <c r="E18" s="38" t="str">
        <f>IF($E$6=NGHIEPVUKT!L12,NGHIEPVUKT!M12,IF('SO CT TIEN MAT'!$E$6=NGHIEPVUKT!M12,NGHIEPVUKT!L12,""))</f>
        <v/>
      </c>
      <c r="F18" s="38">
        <f>IF($E$6=NGHIEPVUKT!L12,NGHIEPVUKT!O12,0)</f>
        <v>0</v>
      </c>
      <c r="G18" s="38">
        <f>IF($E$6=NGHIEPVUKT!M12,NGHIEPVUKT!O12,0)</f>
        <v>0</v>
      </c>
      <c r="H18" s="38">
        <f>IF(F18+G18&lt;&gt;0,$H$9+SUM($F$13:F18)-SUM($G$13:G18),0)</f>
        <v>0</v>
      </c>
      <c r="K18" s="196" t="s">
        <v>455</v>
      </c>
      <c r="L18" s="196">
        <v>1111</v>
      </c>
      <c r="N18">
        <v>0.2</v>
      </c>
    </row>
    <row r="19" spans="1:14" x14ac:dyDescent="0.3">
      <c r="A19" s="114" t="str">
        <f>IF(E19&lt;&gt;"",NGHIEPVUKT!C13,"")</f>
        <v/>
      </c>
      <c r="B19" s="37">
        <f>IF(E19&lt;&gt;"",NGHIEPVUKT!D13,0)</f>
        <v>0</v>
      </c>
      <c r="C19" s="114" t="str">
        <f>IF(E19&lt;&gt;"",NGHIEPVUKT!H13,"")</f>
        <v/>
      </c>
      <c r="D19" s="114" t="str">
        <f>IF(E19&lt;&gt;"",NGHIEPVUKT!K13,"")</f>
        <v/>
      </c>
      <c r="E19" s="38" t="str">
        <f>IF($E$6=NGHIEPVUKT!L13,NGHIEPVUKT!M13,IF('SO CT TIEN MAT'!$E$6=NGHIEPVUKT!M13,NGHIEPVUKT!L13,""))</f>
        <v/>
      </c>
      <c r="F19" s="38">
        <f>IF($E$6=NGHIEPVUKT!L13,NGHIEPVUKT!O13,0)</f>
        <v>0</v>
      </c>
      <c r="G19" s="38">
        <f>IF($E$6=NGHIEPVUKT!M13,NGHIEPVUKT!O13,0)</f>
        <v>0</v>
      </c>
      <c r="H19" s="38">
        <f>IF(F19+G19&lt;&gt;0,$H$9+SUM($F$13:F19)-SUM($G$13:G19),0)</f>
        <v>0</v>
      </c>
      <c r="K19" s="196">
        <v>1</v>
      </c>
      <c r="L19" s="196" t="s">
        <v>537</v>
      </c>
      <c r="N19">
        <v>0.2</v>
      </c>
    </row>
    <row r="20" spans="1:14" x14ac:dyDescent="0.3">
      <c r="A20" s="114">
        <f>IF(E20&lt;&gt;"",NGHIEPVUKT!C14,"")</f>
        <v>44990</v>
      </c>
      <c r="B20" s="37" t="str">
        <f>IF(E20&lt;&gt;"",NGHIEPVUKT!D14,0)</f>
        <v>PT02</v>
      </c>
      <c r="C20" s="114">
        <f>IF(E20&lt;&gt;"",NGHIEPVUKT!H14,"")</f>
        <v>44990</v>
      </c>
      <c r="D20" s="114" t="str">
        <f>IF(E20&lt;&gt;"",NGHIEPVUKT!K14,"")</f>
        <v>Nguyễn Hữu Nam nộp lại tiền tạm ứng thừa</v>
      </c>
      <c r="E20" s="38" t="str">
        <f>IF($E$6=NGHIEPVUKT!L14,NGHIEPVUKT!M14,IF('SO CT TIEN MAT'!$E$6=NGHIEPVUKT!M14,NGHIEPVUKT!L14,""))</f>
        <v>14101</v>
      </c>
      <c r="F20" s="38">
        <f>IF($E$6=NGHIEPVUKT!L14,NGHIEPVUKT!O14,0)</f>
        <v>1000000</v>
      </c>
      <c r="G20" s="38">
        <f>IF($E$6=NGHIEPVUKT!M14,NGHIEPVUKT!O14,0)</f>
        <v>0</v>
      </c>
      <c r="H20" s="38">
        <f>IF(F20+G20&lt;&gt;0,$H$9+SUM($F$13:F20)-SUM($G$13:G20),0)</f>
        <v>849123000</v>
      </c>
      <c r="K20" s="196">
        <v>2</v>
      </c>
      <c r="L20" s="196" t="s">
        <v>538</v>
      </c>
      <c r="N20">
        <v>0.2</v>
      </c>
    </row>
    <row r="21" spans="1:14" x14ac:dyDescent="0.3">
      <c r="A21" s="114" t="str">
        <f>IF(E21&lt;&gt;"",NGHIEPVUKT!C15,"")</f>
        <v/>
      </c>
      <c r="B21" s="37">
        <f>IF(E21&lt;&gt;"",NGHIEPVUKT!D15,0)</f>
        <v>0</v>
      </c>
      <c r="C21" s="114" t="str">
        <f>IF(E21&lt;&gt;"",NGHIEPVUKT!H15,"")</f>
        <v/>
      </c>
      <c r="D21" s="114" t="str">
        <f>IF(E21&lt;&gt;"",NGHIEPVUKT!K15,"")</f>
        <v/>
      </c>
      <c r="E21" s="38" t="str">
        <f>IF($E$6=NGHIEPVUKT!L15,NGHIEPVUKT!M15,IF('SO CT TIEN MAT'!$E$6=NGHIEPVUKT!M15,NGHIEPVUKT!L15,""))</f>
        <v/>
      </c>
      <c r="F21" s="38">
        <f>IF($E$6=NGHIEPVUKT!L15,NGHIEPVUKT!O15,0)</f>
        <v>0</v>
      </c>
      <c r="G21" s="38">
        <f>IF($E$6=NGHIEPVUKT!M15,NGHIEPVUKT!O15,0)</f>
        <v>0</v>
      </c>
      <c r="H21" s="38">
        <f>IF(F21+G21&lt;&gt;0,$H$9+SUM($F$13:F21)-SUM($G$13:G21),0)</f>
        <v>0</v>
      </c>
      <c r="K21" s="196">
        <v>3</v>
      </c>
      <c r="L21" s="196" t="s">
        <v>539</v>
      </c>
      <c r="N21">
        <v>0.2</v>
      </c>
    </row>
    <row r="22" spans="1:14" x14ac:dyDescent="0.3">
      <c r="A22" s="114" t="str">
        <f>IF(E22&lt;&gt;"",NGHIEPVUKT!C16,"")</f>
        <v/>
      </c>
      <c r="B22" s="37">
        <f>IF(E22&lt;&gt;"",NGHIEPVUKT!D16,0)</f>
        <v>0</v>
      </c>
      <c r="C22" s="114" t="str">
        <f>IF(E22&lt;&gt;"",NGHIEPVUKT!H16,"")</f>
        <v/>
      </c>
      <c r="D22" s="114" t="str">
        <f>IF(E22&lt;&gt;"",NGHIEPVUKT!K16,"")</f>
        <v/>
      </c>
      <c r="E22" s="38" t="str">
        <f>IF($E$6=NGHIEPVUKT!L16,NGHIEPVUKT!M16,IF('SO CT TIEN MAT'!$E$6=NGHIEPVUKT!M16,NGHIEPVUKT!L16,""))</f>
        <v/>
      </c>
      <c r="F22" s="38">
        <f>IF($E$6=NGHIEPVUKT!L16,NGHIEPVUKT!O16,0)</f>
        <v>0</v>
      </c>
      <c r="G22" s="38">
        <f>IF($E$6=NGHIEPVUKT!M16,NGHIEPVUKT!O16,0)</f>
        <v>0</v>
      </c>
      <c r="H22" s="38">
        <f>IF(F22+G22&lt;&gt;0,$H$9+SUM($F$13:F22)-SUM($G$13:G22),0)</f>
        <v>0</v>
      </c>
      <c r="K22" s="196">
        <v>4</v>
      </c>
      <c r="L22" s="196" t="s">
        <v>540</v>
      </c>
      <c r="N22">
        <v>0.2</v>
      </c>
    </row>
    <row r="23" spans="1:14" x14ac:dyDescent="0.3">
      <c r="A23" s="114" t="str">
        <f>IF(E23&lt;&gt;"",NGHIEPVUKT!C17,"")</f>
        <v/>
      </c>
      <c r="B23" s="37">
        <f>IF(E23&lt;&gt;"",NGHIEPVUKT!D17,0)</f>
        <v>0</v>
      </c>
      <c r="C23" s="114" t="str">
        <f>IF(E23&lt;&gt;"",NGHIEPVUKT!H17,"")</f>
        <v/>
      </c>
      <c r="D23" s="114" t="str">
        <f>IF(E23&lt;&gt;"",NGHIEPVUKT!K17,"")</f>
        <v/>
      </c>
      <c r="E23" s="38" t="str">
        <f>IF($E$6=NGHIEPVUKT!L17,NGHIEPVUKT!M17,IF('SO CT TIEN MAT'!$E$6=NGHIEPVUKT!M17,NGHIEPVUKT!L17,""))</f>
        <v/>
      </c>
      <c r="F23" s="38">
        <f>IF($E$6=NGHIEPVUKT!L17,NGHIEPVUKT!O17,0)</f>
        <v>0</v>
      </c>
      <c r="G23" s="38">
        <f>IF($E$6=NGHIEPVUKT!M17,NGHIEPVUKT!O17,0)</f>
        <v>0</v>
      </c>
      <c r="H23" s="38">
        <f>IF(F23+G23&lt;&gt;0,$H$9+SUM($F$13:F23)-SUM($G$13:G23),0)</f>
        <v>0</v>
      </c>
      <c r="K23" s="196">
        <v>5</v>
      </c>
      <c r="L23" s="196" t="s">
        <v>541</v>
      </c>
      <c r="N23">
        <v>0.2</v>
      </c>
    </row>
    <row r="24" spans="1:14" x14ac:dyDescent="0.3">
      <c r="A24" s="114" t="str">
        <f>IF(E24&lt;&gt;"",NGHIEPVUKT!C18,"")</f>
        <v/>
      </c>
      <c r="B24" s="37">
        <f>IF(E24&lt;&gt;"",NGHIEPVUKT!D18,0)</f>
        <v>0</v>
      </c>
      <c r="C24" s="114" t="str">
        <f>IF(E24&lt;&gt;"",NGHIEPVUKT!H18,"")</f>
        <v/>
      </c>
      <c r="D24" s="114" t="str">
        <f>IF(E24&lt;&gt;"",NGHIEPVUKT!K18,"")</f>
        <v/>
      </c>
      <c r="E24" s="38" t="str">
        <f>IF($E$6=NGHIEPVUKT!L18,NGHIEPVUKT!M18,IF('SO CT TIEN MAT'!$E$6=NGHIEPVUKT!M18,NGHIEPVUKT!L18,""))</f>
        <v/>
      </c>
      <c r="F24" s="38">
        <f>IF($E$6=NGHIEPVUKT!L18,NGHIEPVUKT!O18,0)</f>
        <v>0</v>
      </c>
      <c r="G24" s="38">
        <f>IF($E$6=NGHIEPVUKT!M18,NGHIEPVUKT!O18,0)</f>
        <v>0</v>
      </c>
      <c r="H24" s="38">
        <f>IF(F24+G24&lt;&gt;0,$H$9+SUM($F$13:F24)-SUM($G$13:G24),0)</f>
        <v>0</v>
      </c>
      <c r="K24" s="196">
        <v>6</v>
      </c>
      <c r="L24" s="196" t="s">
        <v>542</v>
      </c>
      <c r="N24">
        <v>0.2</v>
      </c>
    </row>
    <row r="25" spans="1:14" x14ac:dyDescent="0.3">
      <c r="A25" s="114">
        <f>IF(E25&lt;&gt;"",NGHIEPVUKT!C19,"")</f>
        <v>45003</v>
      </c>
      <c r="B25" s="37" t="str">
        <f>IF(E25&lt;&gt;"",NGHIEPVUKT!D19,0)</f>
        <v>PC02</v>
      </c>
      <c r="C25" s="114">
        <f>IF(E25&lt;&gt;"",NGHIEPVUKT!H19,"")</f>
        <v>45003</v>
      </c>
      <c r="D25" s="114" t="str">
        <f>IF(E25&lt;&gt;"",NGHIEPVUKT!K19,"")</f>
        <v xml:space="preserve">Thanh toán tiền vận chuyển cho DNTN Việt Hoa </v>
      </c>
      <c r="E25" s="38" t="str">
        <f>IF($E$6=NGHIEPVUKT!L19,NGHIEPVUKT!M19,IF('SO CT TIEN MAT'!$E$6=NGHIEPVUKT!M19,NGHIEPVUKT!L19,""))</f>
        <v>331110</v>
      </c>
      <c r="F25" s="38">
        <f>IF($E$6=NGHIEPVUKT!L19,NGHIEPVUKT!O19,0)</f>
        <v>0</v>
      </c>
      <c r="G25" s="38">
        <f>IF($E$6=NGHIEPVUKT!M19,NGHIEPVUKT!O19,0)</f>
        <v>11880000</v>
      </c>
      <c r="H25" s="38">
        <f>IF(F25+G25&lt;&gt;0,$H$9+SUM($F$13:F25)-SUM($G$13:G25),0)</f>
        <v>837243000</v>
      </c>
      <c r="K25" s="196">
        <v>7</v>
      </c>
      <c r="L25" s="196" t="s">
        <v>543</v>
      </c>
      <c r="N25">
        <v>0.2</v>
      </c>
    </row>
    <row r="26" spans="1:14" x14ac:dyDescent="0.3">
      <c r="A26" s="114" t="str">
        <f>IF(E26&lt;&gt;"",NGHIEPVUKT!C20,"")</f>
        <v/>
      </c>
      <c r="B26" s="37">
        <f>IF(E26&lt;&gt;"",NGHIEPVUKT!D20,0)</f>
        <v>0</v>
      </c>
      <c r="C26" s="114" t="str">
        <f>IF(E26&lt;&gt;"",NGHIEPVUKT!H20,"")</f>
        <v/>
      </c>
      <c r="D26" s="114" t="str">
        <f>IF(E26&lt;&gt;"",NGHIEPVUKT!K20,"")</f>
        <v/>
      </c>
      <c r="E26" s="38" t="str">
        <f>IF($E$6=NGHIEPVUKT!L20,NGHIEPVUKT!M20,IF('SO CT TIEN MAT'!$E$6=NGHIEPVUKT!M20,NGHIEPVUKT!L20,""))</f>
        <v/>
      </c>
      <c r="F26" s="38">
        <f>IF($E$6=NGHIEPVUKT!L20,NGHIEPVUKT!O20,0)</f>
        <v>0</v>
      </c>
      <c r="G26" s="38">
        <f>IF($E$6=NGHIEPVUKT!M20,NGHIEPVUKT!O20,0)</f>
        <v>0</v>
      </c>
      <c r="H26" s="38">
        <f>IF(F26+G26&lt;&gt;0,$H$9+SUM($F$13:F26)-SUM($G$13:G26),0)</f>
        <v>0</v>
      </c>
      <c r="K26" s="196">
        <v>8</v>
      </c>
      <c r="L26" s="196" t="s">
        <v>544</v>
      </c>
      <c r="N26">
        <v>0.2</v>
      </c>
    </row>
    <row r="27" spans="1:14" x14ac:dyDescent="0.3">
      <c r="A27" s="114" t="str">
        <f>IF(E27&lt;&gt;"",NGHIEPVUKT!C21,"")</f>
        <v/>
      </c>
      <c r="B27" s="37">
        <f>IF(E27&lt;&gt;"",NGHIEPVUKT!D21,0)</f>
        <v>0</v>
      </c>
      <c r="C27" s="114" t="str">
        <f>IF(E27&lt;&gt;"",NGHIEPVUKT!H21,"")</f>
        <v/>
      </c>
      <c r="D27" s="114" t="str">
        <f>IF(E27&lt;&gt;"",NGHIEPVUKT!K21,"")</f>
        <v/>
      </c>
      <c r="E27" s="38" t="str">
        <f>IF($E$6=NGHIEPVUKT!L21,NGHIEPVUKT!M21,IF('SO CT TIEN MAT'!$E$6=NGHIEPVUKT!M21,NGHIEPVUKT!L21,""))</f>
        <v/>
      </c>
      <c r="F27" s="38">
        <f>IF($E$6=NGHIEPVUKT!L21,NGHIEPVUKT!O21,0)</f>
        <v>0</v>
      </c>
      <c r="G27" s="38">
        <f>IF($E$6=NGHIEPVUKT!M21,NGHIEPVUKT!O21,0)</f>
        <v>0</v>
      </c>
      <c r="H27" s="38">
        <f>IF(F27+G27&lt;&gt;0,$H$9+SUM($F$13:F27)-SUM($G$13:G27),0)</f>
        <v>0</v>
      </c>
      <c r="K27" s="196">
        <v>9</v>
      </c>
      <c r="L27" s="196" t="s">
        <v>545</v>
      </c>
      <c r="N27">
        <v>0.2</v>
      </c>
    </row>
    <row r="28" spans="1:14" x14ac:dyDescent="0.3">
      <c r="A28" s="114" t="str">
        <f>IF(E28&lt;&gt;"",NGHIEPVUKT!C22,"")</f>
        <v/>
      </c>
      <c r="B28" s="37">
        <f>IF(E28&lt;&gt;"",NGHIEPVUKT!D22,0)</f>
        <v>0</v>
      </c>
      <c r="C28" s="114" t="str">
        <f>IF(E28&lt;&gt;"",NGHIEPVUKT!H22,"")</f>
        <v/>
      </c>
      <c r="D28" s="114" t="str">
        <f>IF(E28&lt;&gt;"",NGHIEPVUKT!K22,"")</f>
        <v/>
      </c>
      <c r="E28" s="38" t="str">
        <f>IF($E$6=NGHIEPVUKT!L22,NGHIEPVUKT!M22,IF('SO CT TIEN MAT'!$E$6=NGHIEPVUKT!M22,NGHIEPVUKT!L22,""))</f>
        <v/>
      </c>
      <c r="F28" s="38">
        <f>IF($E$6=NGHIEPVUKT!L22,NGHIEPVUKT!O22,0)</f>
        <v>0</v>
      </c>
      <c r="G28" s="38">
        <f>IF($E$6=NGHIEPVUKT!M22,NGHIEPVUKT!O22,0)</f>
        <v>0</v>
      </c>
      <c r="H28" s="38">
        <f>IF(F28+G28&lt;&gt;0,$H$9+SUM($F$13:F28)-SUM($G$13:G28),0)</f>
        <v>0</v>
      </c>
      <c r="K28" s="196">
        <v>10</v>
      </c>
      <c r="L28" s="196" t="s">
        <v>546</v>
      </c>
      <c r="N28">
        <v>0.2</v>
      </c>
    </row>
    <row r="29" spans="1:14" x14ac:dyDescent="0.3">
      <c r="A29" s="114" t="str">
        <f>IF(E29&lt;&gt;"",NGHIEPVUKT!C23,"")</f>
        <v/>
      </c>
      <c r="B29" s="37">
        <f>IF(E29&lt;&gt;"",NGHIEPVUKT!D23,0)</f>
        <v>0</v>
      </c>
      <c r="C29" s="114" t="str">
        <f>IF(E29&lt;&gt;"",NGHIEPVUKT!H23,"")</f>
        <v/>
      </c>
      <c r="D29" s="114" t="str">
        <f>IF(E29&lt;&gt;"",NGHIEPVUKT!K23,"")</f>
        <v/>
      </c>
      <c r="E29" s="38" t="str">
        <f>IF($E$6=NGHIEPVUKT!L23,NGHIEPVUKT!M23,IF('SO CT TIEN MAT'!$E$6=NGHIEPVUKT!M23,NGHIEPVUKT!L23,""))</f>
        <v/>
      </c>
      <c r="F29" s="38">
        <f>IF($E$6=NGHIEPVUKT!L23,NGHIEPVUKT!O23,0)</f>
        <v>0</v>
      </c>
      <c r="G29" s="38">
        <f>IF($E$6=NGHIEPVUKT!M23,NGHIEPVUKT!O23,0)</f>
        <v>0</v>
      </c>
      <c r="H29" s="38">
        <f>IF(F29+G29&lt;&gt;0,$H$9+SUM($F$13:F29)-SUM($G$13:G29),0)</f>
        <v>0</v>
      </c>
      <c r="K29" s="196">
        <v>11</v>
      </c>
      <c r="L29" s="196" t="s">
        <v>547</v>
      </c>
      <c r="N29">
        <v>0.2</v>
      </c>
    </row>
    <row r="30" spans="1:14" x14ac:dyDescent="0.3">
      <c r="A30" s="114" t="str">
        <f>IF(E30&lt;&gt;"",NGHIEPVUKT!C24,"")</f>
        <v/>
      </c>
      <c r="B30" s="37">
        <f>IF(E30&lt;&gt;"",NGHIEPVUKT!D24,0)</f>
        <v>0</v>
      </c>
      <c r="C30" s="114" t="str">
        <f>IF(E30&lt;&gt;"",NGHIEPVUKT!H24,"")</f>
        <v/>
      </c>
      <c r="D30" s="114" t="str">
        <f>IF(E30&lt;&gt;"",NGHIEPVUKT!K24,"")</f>
        <v/>
      </c>
      <c r="E30" s="38" t="str">
        <f>IF($E$6=NGHIEPVUKT!L24,NGHIEPVUKT!M24,IF('SO CT TIEN MAT'!$E$6=NGHIEPVUKT!M24,NGHIEPVUKT!L24,""))</f>
        <v/>
      </c>
      <c r="F30" s="38">
        <f>IF($E$6=NGHIEPVUKT!L24,NGHIEPVUKT!O24,0)</f>
        <v>0</v>
      </c>
      <c r="G30" s="38">
        <f>IF($E$6=NGHIEPVUKT!M24,NGHIEPVUKT!O24,0)</f>
        <v>0</v>
      </c>
      <c r="H30" s="38">
        <f>IF(F30+G30&lt;&gt;0,$H$9+SUM($F$13:F30)-SUM($G$13:G30),0)</f>
        <v>0</v>
      </c>
      <c r="K30" s="196">
        <v>12</v>
      </c>
      <c r="L30" s="196" t="s">
        <v>548</v>
      </c>
      <c r="N30">
        <v>0.2</v>
      </c>
    </row>
    <row r="31" spans="1:14" x14ac:dyDescent="0.3">
      <c r="A31" s="114" t="str">
        <f>IF(E31&lt;&gt;"",NGHIEPVUKT!C25,"")</f>
        <v/>
      </c>
      <c r="B31" s="37">
        <f>IF(E31&lt;&gt;"",NGHIEPVUKT!D25,0)</f>
        <v>0</v>
      </c>
      <c r="C31" s="114" t="str">
        <f>IF(E31&lt;&gt;"",NGHIEPVUKT!H25,"")</f>
        <v/>
      </c>
      <c r="D31" s="114" t="str">
        <f>IF(E31&lt;&gt;"",NGHIEPVUKT!K25,"")</f>
        <v/>
      </c>
      <c r="E31" s="38" t="str">
        <f>IF($E$6=NGHIEPVUKT!L25,NGHIEPVUKT!M25,IF('SO CT TIEN MAT'!$E$6=NGHIEPVUKT!M25,NGHIEPVUKT!L25,""))</f>
        <v/>
      </c>
      <c r="F31" s="38">
        <f>IF($E$6=NGHIEPVUKT!L25,NGHIEPVUKT!O25,0)</f>
        <v>0</v>
      </c>
      <c r="G31" s="38">
        <f>IF($E$6=NGHIEPVUKT!M25,NGHIEPVUKT!O25,0)</f>
        <v>0</v>
      </c>
      <c r="H31" s="38">
        <f>IF(F31+G31&lt;&gt;0,$H$9+SUM($F$13:F31)-SUM($G$13:G31),0)</f>
        <v>0</v>
      </c>
      <c r="N31" s="197">
        <f>SUM(N17:N30)</f>
        <v>3.0000000000000004</v>
      </c>
    </row>
    <row r="32" spans="1:14" x14ac:dyDescent="0.3">
      <c r="A32" s="114" t="str">
        <f>IF(E32&lt;&gt;"",NGHIEPVUKT!C26,"")</f>
        <v/>
      </c>
      <c r="B32" s="37">
        <f>IF(E32&lt;&gt;"",NGHIEPVUKT!D26,0)</f>
        <v>0</v>
      </c>
      <c r="C32" s="114" t="str">
        <f>IF(E32&lt;&gt;"",NGHIEPVUKT!H26,"")</f>
        <v/>
      </c>
      <c r="D32" s="114" t="str">
        <f>IF(E32&lt;&gt;"",NGHIEPVUKT!K26,"")</f>
        <v/>
      </c>
      <c r="E32" s="38" t="str">
        <f>IF($E$6=NGHIEPVUKT!L26,NGHIEPVUKT!M26,IF('SO CT TIEN MAT'!$E$6=NGHIEPVUKT!M26,NGHIEPVUKT!L26,""))</f>
        <v/>
      </c>
      <c r="F32" s="38">
        <f>IF($E$6=NGHIEPVUKT!L26,NGHIEPVUKT!O26,0)</f>
        <v>0</v>
      </c>
      <c r="G32" s="38">
        <f>IF($E$6=NGHIEPVUKT!M26,NGHIEPVUKT!O26,0)</f>
        <v>0</v>
      </c>
      <c r="H32" s="38">
        <f>IF(F32+G32&lt;&gt;0,$H$9+SUM($F$13:F32)-SUM($G$13:G32),0)</f>
        <v>0</v>
      </c>
    </row>
    <row r="33" spans="1:8" x14ac:dyDescent="0.3">
      <c r="A33" s="114" t="str">
        <f>IF(E33&lt;&gt;"",NGHIEPVUKT!C27,"")</f>
        <v/>
      </c>
      <c r="B33" s="37">
        <f>IF(E33&lt;&gt;"",NGHIEPVUKT!D27,0)</f>
        <v>0</v>
      </c>
      <c r="C33" s="114" t="str">
        <f>IF(E33&lt;&gt;"",NGHIEPVUKT!H27,"")</f>
        <v/>
      </c>
      <c r="D33" s="114" t="str">
        <f>IF(E33&lt;&gt;"",NGHIEPVUKT!K27,"")</f>
        <v/>
      </c>
      <c r="E33" s="38" t="str">
        <f>IF($E$6=NGHIEPVUKT!L27,NGHIEPVUKT!M27,IF('SO CT TIEN MAT'!$E$6=NGHIEPVUKT!M27,NGHIEPVUKT!L27,""))</f>
        <v/>
      </c>
      <c r="F33" s="38">
        <f>IF($E$6=NGHIEPVUKT!L27,NGHIEPVUKT!O27,0)</f>
        <v>0</v>
      </c>
      <c r="G33" s="38">
        <f>IF($E$6=NGHIEPVUKT!M27,NGHIEPVUKT!O27,0)</f>
        <v>0</v>
      </c>
      <c r="H33" s="38">
        <f>IF(F33+G33&lt;&gt;0,$H$9+SUM($F$13:F33)-SUM($G$13:G33),0)</f>
        <v>0</v>
      </c>
    </row>
    <row r="34" spans="1:8" x14ac:dyDescent="0.3">
      <c r="A34" s="114" t="str">
        <f>IF(E34&lt;&gt;"",NGHIEPVUKT!C28,"")</f>
        <v/>
      </c>
      <c r="B34" s="37">
        <f>IF(E34&lt;&gt;"",NGHIEPVUKT!D28,0)</f>
        <v>0</v>
      </c>
      <c r="C34" s="114" t="str">
        <f>IF(E34&lt;&gt;"",NGHIEPVUKT!H28,"")</f>
        <v/>
      </c>
      <c r="D34" s="114" t="str">
        <f>IF(E34&lt;&gt;"",NGHIEPVUKT!K28,"")</f>
        <v/>
      </c>
      <c r="E34" s="38" t="str">
        <f>IF($E$6=NGHIEPVUKT!L28,NGHIEPVUKT!M28,IF('SO CT TIEN MAT'!$E$6=NGHIEPVUKT!M28,NGHIEPVUKT!L28,""))</f>
        <v/>
      </c>
      <c r="F34" s="38">
        <f>IF($E$6=NGHIEPVUKT!L28,NGHIEPVUKT!O28,0)</f>
        <v>0</v>
      </c>
      <c r="G34" s="38">
        <f>IF($E$6=NGHIEPVUKT!M28,NGHIEPVUKT!O28,0)</f>
        <v>0</v>
      </c>
      <c r="H34" s="38">
        <f>IF(F34+G34&lt;&gt;0,$H$9+SUM($F$13:F34)-SUM($G$13:G34),0)</f>
        <v>0</v>
      </c>
    </row>
    <row r="35" spans="1:8" x14ac:dyDescent="0.3">
      <c r="A35" s="114" t="str">
        <f>IF(E35&lt;&gt;"",NGHIEPVUKT!C29,"")</f>
        <v/>
      </c>
      <c r="B35" s="37">
        <f>IF(E35&lt;&gt;"",NGHIEPVUKT!D29,0)</f>
        <v>0</v>
      </c>
      <c r="C35" s="114" t="str">
        <f>IF(E35&lt;&gt;"",NGHIEPVUKT!H29,"")</f>
        <v/>
      </c>
      <c r="D35" s="114" t="str">
        <f>IF(E35&lt;&gt;"",NGHIEPVUKT!K29,"")</f>
        <v/>
      </c>
      <c r="E35" s="38" t="str">
        <f>IF($E$6=NGHIEPVUKT!L29,NGHIEPVUKT!M29,IF('SO CT TIEN MAT'!$E$6=NGHIEPVUKT!M29,NGHIEPVUKT!L29,""))</f>
        <v/>
      </c>
      <c r="F35" s="38">
        <f>IF($E$6=NGHIEPVUKT!L29,NGHIEPVUKT!O29,0)</f>
        <v>0</v>
      </c>
      <c r="G35" s="38">
        <f>IF($E$6=NGHIEPVUKT!M29,NGHIEPVUKT!O29,0)</f>
        <v>0</v>
      </c>
      <c r="H35" s="38">
        <f>IF(F35+G35&lt;&gt;0,$H$9+SUM($F$13:F35)-SUM($G$13:G35),0)</f>
        <v>0</v>
      </c>
    </row>
    <row r="36" spans="1:8" x14ac:dyDescent="0.3">
      <c r="A36" s="114" t="str">
        <f>IF(E36&lt;&gt;"",NGHIEPVUKT!C30,"")</f>
        <v/>
      </c>
      <c r="B36" s="37">
        <f>IF(E36&lt;&gt;"",NGHIEPVUKT!D30,0)</f>
        <v>0</v>
      </c>
      <c r="C36" s="114" t="str">
        <f>IF(E36&lt;&gt;"",NGHIEPVUKT!H30,"")</f>
        <v/>
      </c>
      <c r="D36" s="114" t="str">
        <f>IF(E36&lt;&gt;"",NGHIEPVUKT!K30,"")</f>
        <v/>
      </c>
      <c r="E36" s="38" t="str">
        <f>IF($E$6=NGHIEPVUKT!L30,NGHIEPVUKT!M30,IF('SO CT TIEN MAT'!$E$6=NGHIEPVUKT!M30,NGHIEPVUKT!L30,""))</f>
        <v/>
      </c>
      <c r="F36" s="38">
        <f>IF($E$6=NGHIEPVUKT!L30,NGHIEPVUKT!O30,0)</f>
        <v>0</v>
      </c>
      <c r="G36" s="38">
        <f>IF($E$6=NGHIEPVUKT!M30,NGHIEPVUKT!O30,0)</f>
        <v>0</v>
      </c>
      <c r="H36" s="38">
        <f>IF(F36+G36&lt;&gt;0,$H$9+SUM($F$13:F36)-SUM($G$13:G36),0)</f>
        <v>0</v>
      </c>
    </row>
    <row r="37" spans="1:8" x14ac:dyDescent="0.3">
      <c r="A37" s="114" t="str">
        <f>IF(E37&lt;&gt;"",NGHIEPVUKT!C31,"")</f>
        <v/>
      </c>
      <c r="B37" s="37">
        <f>IF(E37&lt;&gt;"",NGHIEPVUKT!D31,0)</f>
        <v>0</v>
      </c>
      <c r="C37" s="114" t="str">
        <f>IF(E37&lt;&gt;"",NGHIEPVUKT!H31,"")</f>
        <v/>
      </c>
      <c r="D37" s="114" t="str">
        <f>IF(E37&lt;&gt;"",NGHIEPVUKT!K31,"")</f>
        <v/>
      </c>
      <c r="E37" s="38" t="str">
        <f>IF($E$6=NGHIEPVUKT!L31,NGHIEPVUKT!M31,IF('SO CT TIEN MAT'!$E$6=NGHIEPVUKT!M31,NGHIEPVUKT!L31,""))</f>
        <v/>
      </c>
      <c r="F37" s="38">
        <f>IF($E$6=NGHIEPVUKT!L31,NGHIEPVUKT!O31,0)</f>
        <v>0</v>
      </c>
      <c r="G37" s="38">
        <f>IF($E$6=NGHIEPVUKT!M31,NGHIEPVUKT!O31,0)</f>
        <v>0</v>
      </c>
      <c r="H37" s="38">
        <f>IF(F37+G37&lt;&gt;0,$H$9+SUM($F$13:F37)-SUM($G$13:G37),0)</f>
        <v>0</v>
      </c>
    </row>
    <row r="38" spans="1:8" x14ac:dyDescent="0.3">
      <c r="A38" s="114" t="str">
        <f>IF(E38&lt;&gt;"",NGHIEPVUKT!C32,"")</f>
        <v/>
      </c>
      <c r="B38" s="37">
        <f>IF(E38&lt;&gt;"",NGHIEPVUKT!D32,0)</f>
        <v>0</v>
      </c>
      <c r="C38" s="114" t="str">
        <f>IF(E38&lt;&gt;"",NGHIEPVUKT!H32,"")</f>
        <v/>
      </c>
      <c r="D38" s="114" t="str">
        <f>IF(E38&lt;&gt;"",NGHIEPVUKT!K32,"")</f>
        <v/>
      </c>
      <c r="E38" s="38" t="str">
        <f>IF($E$6=NGHIEPVUKT!L32,NGHIEPVUKT!M32,IF('SO CT TIEN MAT'!$E$6=NGHIEPVUKT!M32,NGHIEPVUKT!L32,""))</f>
        <v/>
      </c>
      <c r="F38" s="38">
        <f>IF($E$6=NGHIEPVUKT!L32,NGHIEPVUKT!O32,0)</f>
        <v>0</v>
      </c>
      <c r="G38" s="38">
        <f>IF($E$6=NGHIEPVUKT!M32,NGHIEPVUKT!O32,0)</f>
        <v>0</v>
      </c>
      <c r="H38" s="38">
        <f>IF(F38+G38&lt;&gt;0,$H$9+SUM($F$13:F38)-SUM($G$13:G38),0)</f>
        <v>0</v>
      </c>
    </row>
    <row r="39" spans="1:8" x14ac:dyDescent="0.3">
      <c r="A39" s="114" t="str">
        <f>IF(E39&lt;&gt;"",NGHIEPVUKT!C33,"")</f>
        <v/>
      </c>
      <c r="B39" s="37">
        <f>IF(E39&lt;&gt;"",NGHIEPVUKT!D33,0)</f>
        <v>0</v>
      </c>
      <c r="C39" s="114" t="str">
        <f>IF(E39&lt;&gt;"",NGHIEPVUKT!H33,"")</f>
        <v/>
      </c>
      <c r="D39" s="114" t="str">
        <f>IF(E39&lt;&gt;"",NGHIEPVUKT!K33,"")</f>
        <v/>
      </c>
      <c r="E39" s="38" t="str">
        <f>IF($E$6=NGHIEPVUKT!L33,NGHIEPVUKT!M33,IF('SO CT TIEN MAT'!$E$6=NGHIEPVUKT!M33,NGHIEPVUKT!L33,""))</f>
        <v/>
      </c>
      <c r="F39" s="38">
        <f>IF($E$6=NGHIEPVUKT!L33,NGHIEPVUKT!O33,0)</f>
        <v>0</v>
      </c>
      <c r="G39" s="38">
        <f>IF($E$6=NGHIEPVUKT!M33,NGHIEPVUKT!O33,0)</f>
        <v>0</v>
      </c>
      <c r="H39" s="38">
        <f>IF(F39+G39&lt;&gt;0,$H$9+SUM($F$13:F39)-SUM($G$13:G39),0)</f>
        <v>0</v>
      </c>
    </row>
    <row r="40" spans="1:8" x14ac:dyDescent="0.3">
      <c r="A40" s="114" t="str">
        <f>IF(E40&lt;&gt;"",NGHIEPVUKT!C34,"")</f>
        <v/>
      </c>
      <c r="B40" s="37">
        <f>IF(E40&lt;&gt;"",NGHIEPVUKT!D34,0)</f>
        <v>0</v>
      </c>
      <c r="C40" s="114" t="str">
        <f>IF(E40&lt;&gt;"",NGHIEPVUKT!H34,"")</f>
        <v/>
      </c>
      <c r="D40" s="114" t="str">
        <f>IF(E40&lt;&gt;"",NGHIEPVUKT!K34,"")</f>
        <v/>
      </c>
      <c r="E40" s="38" t="str">
        <f>IF($E$6=NGHIEPVUKT!L34,NGHIEPVUKT!M34,IF('SO CT TIEN MAT'!$E$6=NGHIEPVUKT!M34,NGHIEPVUKT!L34,""))</f>
        <v/>
      </c>
      <c r="F40" s="38">
        <f>IF($E$6=NGHIEPVUKT!L34,NGHIEPVUKT!O34,0)</f>
        <v>0</v>
      </c>
      <c r="G40" s="38">
        <f>IF($E$6=NGHIEPVUKT!M34,NGHIEPVUKT!O34,0)</f>
        <v>0</v>
      </c>
      <c r="H40" s="38">
        <f>IF(F40+G40&lt;&gt;0,$H$9+SUM($F$13:F40)-SUM($G$13:G40),0)</f>
        <v>0</v>
      </c>
    </row>
    <row r="41" spans="1:8" x14ac:dyDescent="0.3">
      <c r="A41" s="114" t="str">
        <f>IF(E41&lt;&gt;"",NGHIEPVUKT!C35,"")</f>
        <v/>
      </c>
      <c r="B41" s="37">
        <f>IF(E41&lt;&gt;"",NGHIEPVUKT!D35,0)</f>
        <v>0</v>
      </c>
      <c r="C41" s="114" t="str">
        <f>IF(E41&lt;&gt;"",NGHIEPVUKT!H35,"")</f>
        <v/>
      </c>
      <c r="D41" s="114" t="str">
        <f>IF(E41&lt;&gt;"",NGHIEPVUKT!K35,"")</f>
        <v/>
      </c>
      <c r="E41" s="38" t="str">
        <f>IF($E$6=NGHIEPVUKT!L35,NGHIEPVUKT!M35,IF('SO CT TIEN MAT'!$E$6=NGHIEPVUKT!M35,NGHIEPVUKT!L35,""))</f>
        <v/>
      </c>
      <c r="F41" s="38">
        <f>IF($E$6=NGHIEPVUKT!L35,NGHIEPVUKT!O35,0)</f>
        <v>0</v>
      </c>
      <c r="G41" s="38">
        <f>IF($E$6=NGHIEPVUKT!M35,NGHIEPVUKT!O35,0)</f>
        <v>0</v>
      </c>
      <c r="H41" s="38">
        <f>IF(F41+G41&lt;&gt;0,$H$9+SUM($F$13:F41)-SUM($G$13:G41),0)</f>
        <v>0</v>
      </c>
    </row>
    <row r="42" spans="1:8" x14ac:dyDescent="0.3">
      <c r="A42" s="114" t="str">
        <f>IF(E42&lt;&gt;"",NGHIEPVUKT!C36,"")</f>
        <v/>
      </c>
      <c r="B42" s="37">
        <f>IF(E42&lt;&gt;"",NGHIEPVUKT!D36,0)</f>
        <v>0</v>
      </c>
      <c r="C42" s="114" t="str">
        <f>IF(E42&lt;&gt;"",NGHIEPVUKT!H36,"")</f>
        <v/>
      </c>
      <c r="D42" s="114" t="str">
        <f>IF(E42&lt;&gt;"",NGHIEPVUKT!K36,"")</f>
        <v/>
      </c>
      <c r="E42" s="38" t="str">
        <f>IF($E$6=NGHIEPVUKT!L36,NGHIEPVUKT!M36,IF('SO CT TIEN MAT'!$E$6=NGHIEPVUKT!M36,NGHIEPVUKT!L36,""))</f>
        <v/>
      </c>
      <c r="F42" s="38">
        <f>IF($E$6=NGHIEPVUKT!L36,NGHIEPVUKT!O36,0)</f>
        <v>0</v>
      </c>
      <c r="G42" s="38">
        <f>IF($E$6=NGHIEPVUKT!M36,NGHIEPVUKT!O36,0)</f>
        <v>0</v>
      </c>
      <c r="H42" s="38">
        <f>IF(F42+G42&lt;&gt;0,$H$9+SUM($F$13:F42)-SUM($G$13:G42),0)</f>
        <v>0</v>
      </c>
    </row>
    <row r="43" spans="1:8" x14ac:dyDescent="0.3">
      <c r="A43" s="114" t="str">
        <f>IF(E43&lt;&gt;"",NGHIEPVUKT!C37,"")</f>
        <v/>
      </c>
      <c r="B43" s="37">
        <f>IF(E43&lt;&gt;"",NGHIEPVUKT!D37,0)</f>
        <v>0</v>
      </c>
      <c r="C43" s="114" t="str">
        <f>IF(E43&lt;&gt;"",NGHIEPVUKT!H37,"")</f>
        <v/>
      </c>
      <c r="D43" s="114" t="str">
        <f>IF(E43&lt;&gt;"",NGHIEPVUKT!K37,"")</f>
        <v/>
      </c>
      <c r="E43" s="38" t="str">
        <f>IF($E$6=NGHIEPVUKT!L37,NGHIEPVUKT!M37,IF('SO CT TIEN MAT'!$E$6=NGHIEPVUKT!M37,NGHIEPVUKT!L37,""))</f>
        <v/>
      </c>
      <c r="F43" s="38">
        <f>IF($E$6=NGHIEPVUKT!L37,NGHIEPVUKT!O37,0)</f>
        <v>0</v>
      </c>
      <c r="G43" s="38">
        <f>IF($E$6=NGHIEPVUKT!M37,NGHIEPVUKT!O37,0)</f>
        <v>0</v>
      </c>
      <c r="H43" s="38">
        <f>IF(F43+G43&lt;&gt;0,$H$9+SUM($F$13:F43)-SUM($G$13:G43),0)</f>
        <v>0</v>
      </c>
    </row>
    <row r="44" spans="1:8" x14ac:dyDescent="0.3">
      <c r="A44" s="114" t="str">
        <f>IF(E44&lt;&gt;"",NGHIEPVUKT!C38,"")</f>
        <v/>
      </c>
      <c r="B44" s="37">
        <f>IF(E44&lt;&gt;"",NGHIEPVUKT!D38,0)</f>
        <v>0</v>
      </c>
      <c r="C44" s="114" t="str">
        <f>IF(E44&lt;&gt;"",NGHIEPVUKT!H38,"")</f>
        <v/>
      </c>
      <c r="D44" s="114" t="str">
        <f>IF(E44&lt;&gt;"",NGHIEPVUKT!K38,"")</f>
        <v/>
      </c>
      <c r="E44" s="38" t="str">
        <f>IF($E$6=NGHIEPVUKT!L38,NGHIEPVUKT!M38,IF('SO CT TIEN MAT'!$E$6=NGHIEPVUKT!M38,NGHIEPVUKT!L38,""))</f>
        <v/>
      </c>
      <c r="F44" s="38">
        <f>IF($E$6=NGHIEPVUKT!L38,NGHIEPVUKT!O38,0)</f>
        <v>0</v>
      </c>
      <c r="G44" s="38">
        <f>IF($E$6=NGHIEPVUKT!M38,NGHIEPVUKT!O38,0)</f>
        <v>0</v>
      </c>
      <c r="H44" s="38">
        <f>IF(F44+G44&lt;&gt;0,$H$9+SUM($F$13:F44)-SUM($G$13:G44),0)</f>
        <v>0</v>
      </c>
    </row>
    <row r="45" spans="1:8" x14ac:dyDescent="0.3">
      <c r="A45" s="114" t="str">
        <f>IF(E45&lt;&gt;"",NGHIEPVUKT!C39,"")</f>
        <v/>
      </c>
      <c r="B45" s="37">
        <f>IF(E45&lt;&gt;"",NGHIEPVUKT!D39,0)</f>
        <v>0</v>
      </c>
      <c r="C45" s="114" t="str">
        <f>IF(E45&lt;&gt;"",NGHIEPVUKT!H39,"")</f>
        <v/>
      </c>
      <c r="D45" s="114" t="str">
        <f>IF(E45&lt;&gt;"",NGHIEPVUKT!K39,"")</f>
        <v/>
      </c>
      <c r="E45" s="38" t="str">
        <f>IF($E$6=NGHIEPVUKT!L39,NGHIEPVUKT!M39,IF('SO CT TIEN MAT'!$E$6=NGHIEPVUKT!M39,NGHIEPVUKT!L39,""))</f>
        <v/>
      </c>
      <c r="F45" s="38">
        <f>IF($E$6=NGHIEPVUKT!L39,NGHIEPVUKT!O39,0)</f>
        <v>0</v>
      </c>
      <c r="G45" s="38">
        <f>IF($E$6=NGHIEPVUKT!M39,NGHIEPVUKT!O39,0)</f>
        <v>0</v>
      </c>
      <c r="H45" s="38">
        <f>IF(F45+G45&lt;&gt;0,$H$9+SUM($F$13:F45)-SUM($G$13:G45),0)</f>
        <v>0</v>
      </c>
    </row>
    <row r="46" spans="1:8" x14ac:dyDescent="0.3">
      <c r="A46" s="114" t="str">
        <f>IF(E46&lt;&gt;"",NGHIEPVUKT!C40,"")</f>
        <v/>
      </c>
      <c r="B46" s="37">
        <f>IF(E46&lt;&gt;"",NGHIEPVUKT!D40,0)</f>
        <v>0</v>
      </c>
      <c r="C46" s="114" t="str">
        <f>IF(E46&lt;&gt;"",NGHIEPVUKT!H40,"")</f>
        <v/>
      </c>
      <c r="D46" s="114" t="str">
        <f>IF(E46&lt;&gt;"",NGHIEPVUKT!K40,"")</f>
        <v/>
      </c>
      <c r="E46" s="38" t="str">
        <f>IF($E$6=NGHIEPVUKT!L40,NGHIEPVUKT!M40,IF('SO CT TIEN MAT'!$E$6=NGHIEPVUKT!M40,NGHIEPVUKT!L40,""))</f>
        <v/>
      </c>
      <c r="F46" s="38">
        <f>IF($E$6=NGHIEPVUKT!L40,NGHIEPVUKT!O40,0)</f>
        <v>0</v>
      </c>
      <c r="G46" s="38">
        <f>IF($E$6=NGHIEPVUKT!M40,NGHIEPVUKT!O40,0)</f>
        <v>0</v>
      </c>
      <c r="H46" s="38">
        <f>IF(F46+G46&lt;&gt;0,$H$9+SUM($F$13:F46)-SUM($G$13:G46),0)</f>
        <v>0</v>
      </c>
    </row>
    <row r="47" spans="1:8" x14ac:dyDescent="0.3">
      <c r="A47" s="114" t="str">
        <f>IF(E47&lt;&gt;"",NGHIEPVUKT!C41,"")</f>
        <v/>
      </c>
      <c r="B47" s="37">
        <f>IF(E47&lt;&gt;"",NGHIEPVUKT!D41,0)</f>
        <v>0</v>
      </c>
      <c r="C47" s="114" t="str">
        <f>IF(E47&lt;&gt;"",NGHIEPVUKT!H41,"")</f>
        <v/>
      </c>
      <c r="D47" s="114" t="str">
        <f>IF(E47&lt;&gt;"",NGHIEPVUKT!K41,"")</f>
        <v/>
      </c>
      <c r="E47" s="38" t="str">
        <f>IF($E$6=NGHIEPVUKT!L41,NGHIEPVUKT!M41,IF('SO CT TIEN MAT'!$E$6=NGHIEPVUKT!M41,NGHIEPVUKT!L41,""))</f>
        <v/>
      </c>
      <c r="F47" s="38">
        <f>IF($E$6=NGHIEPVUKT!L41,NGHIEPVUKT!O41,0)</f>
        <v>0</v>
      </c>
      <c r="G47" s="38">
        <f>IF($E$6=NGHIEPVUKT!M41,NGHIEPVUKT!O41,0)</f>
        <v>0</v>
      </c>
      <c r="H47" s="38">
        <f>IF(F47+G47&lt;&gt;0,$H$9+SUM($F$13:F47)-SUM($G$13:G47),0)</f>
        <v>0</v>
      </c>
    </row>
    <row r="48" spans="1:8" x14ac:dyDescent="0.3">
      <c r="A48" s="114" t="str">
        <f>IF(E48&lt;&gt;"",NGHIEPVUKT!C42,"")</f>
        <v/>
      </c>
      <c r="B48" s="37">
        <f>IF(E48&lt;&gt;"",NGHIEPVUKT!D42,0)</f>
        <v>0</v>
      </c>
      <c r="C48" s="114" t="str">
        <f>IF(E48&lt;&gt;"",NGHIEPVUKT!H42,"")</f>
        <v/>
      </c>
      <c r="D48" s="114" t="str">
        <f>IF(E48&lt;&gt;"",NGHIEPVUKT!K42,"")</f>
        <v/>
      </c>
      <c r="E48" s="38" t="str">
        <f>IF($E$6=NGHIEPVUKT!L42,NGHIEPVUKT!M42,IF('SO CT TIEN MAT'!$E$6=NGHIEPVUKT!M42,NGHIEPVUKT!L42,""))</f>
        <v/>
      </c>
      <c r="F48" s="38">
        <f>IF($E$6=NGHIEPVUKT!L42,NGHIEPVUKT!O42,0)</f>
        <v>0</v>
      </c>
      <c r="G48" s="38">
        <f>IF($E$6=NGHIEPVUKT!M42,NGHIEPVUKT!O42,0)</f>
        <v>0</v>
      </c>
      <c r="H48" s="38">
        <f>IF(F48+G48&lt;&gt;0,$H$9+SUM($F$13:F48)-SUM($G$13:G48),0)</f>
        <v>0</v>
      </c>
    </row>
    <row r="49" spans="1:8" x14ac:dyDescent="0.3">
      <c r="A49" s="114" t="str">
        <f>IF(E49&lt;&gt;"",NGHIEPVUKT!C43,"")</f>
        <v/>
      </c>
      <c r="B49" s="37">
        <f>IF(E49&lt;&gt;"",NGHIEPVUKT!D43,0)</f>
        <v>0</v>
      </c>
      <c r="C49" s="114" t="str">
        <f>IF(E49&lt;&gt;"",NGHIEPVUKT!H43,"")</f>
        <v/>
      </c>
      <c r="D49" s="114" t="str">
        <f>IF(E49&lt;&gt;"",NGHIEPVUKT!K43,"")</f>
        <v/>
      </c>
      <c r="E49" s="38" t="str">
        <f>IF($E$6=NGHIEPVUKT!L43,NGHIEPVUKT!M43,IF('SO CT TIEN MAT'!$E$6=NGHIEPVUKT!M43,NGHIEPVUKT!L43,""))</f>
        <v/>
      </c>
      <c r="F49" s="38">
        <f>IF($E$6=NGHIEPVUKT!L43,NGHIEPVUKT!O43,0)</f>
        <v>0</v>
      </c>
      <c r="G49" s="38">
        <f>IF($E$6=NGHIEPVUKT!M43,NGHIEPVUKT!O43,0)</f>
        <v>0</v>
      </c>
      <c r="H49" s="38">
        <f>IF(F49+G49&lt;&gt;0,$H$9+SUM($F$13:F49)-SUM($G$13:G49),0)</f>
        <v>0</v>
      </c>
    </row>
    <row r="50" spans="1:8" x14ac:dyDescent="0.3">
      <c r="A50" s="114" t="str">
        <f>IF(E50&lt;&gt;"",NGHIEPVUKT!C44,"")</f>
        <v/>
      </c>
      <c r="B50" s="37">
        <f>IF(E50&lt;&gt;"",NGHIEPVUKT!D44,0)</f>
        <v>0</v>
      </c>
      <c r="C50" s="114" t="str">
        <f>IF(E50&lt;&gt;"",NGHIEPVUKT!H44,"")</f>
        <v/>
      </c>
      <c r="D50" s="114" t="str">
        <f>IF(E50&lt;&gt;"",NGHIEPVUKT!K44,"")</f>
        <v/>
      </c>
      <c r="E50" s="38" t="str">
        <f>IF($E$6=NGHIEPVUKT!L44,NGHIEPVUKT!M44,IF('SO CT TIEN MAT'!$E$6=NGHIEPVUKT!M44,NGHIEPVUKT!L44,""))</f>
        <v/>
      </c>
      <c r="F50" s="38">
        <f>IF($E$6=NGHIEPVUKT!L44,NGHIEPVUKT!O44,0)</f>
        <v>0</v>
      </c>
      <c r="G50" s="38">
        <f>IF($E$6=NGHIEPVUKT!M44,NGHIEPVUKT!O44,0)</f>
        <v>0</v>
      </c>
      <c r="H50" s="38">
        <f>IF(F50+G50&lt;&gt;0,$H$9+SUM($F$13:F50)-SUM($G$13:G50),0)</f>
        <v>0</v>
      </c>
    </row>
    <row r="51" spans="1:8" x14ac:dyDescent="0.3">
      <c r="A51" s="114" t="str">
        <f>IF(E51&lt;&gt;"",NGHIEPVUKT!C45,"")</f>
        <v/>
      </c>
      <c r="B51" s="37">
        <f>IF(E51&lt;&gt;"",NGHIEPVUKT!D45,0)</f>
        <v>0</v>
      </c>
      <c r="C51" s="114" t="str">
        <f>IF(E51&lt;&gt;"",NGHIEPVUKT!H45,"")</f>
        <v/>
      </c>
      <c r="D51" s="114" t="str">
        <f>IF(E51&lt;&gt;"",NGHIEPVUKT!K45,"")</f>
        <v/>
      </c>
      <c r="E51" s="38" t="str">
        <f>IF($E$6=NGHIEPVUKT!L45,NGHIEPVUKT!M45,IF('SO CT TIEN MAT'!$E$6=NGHIEPVUKT!M45,NGHIEPVUKT!L45,""))</f>
        <v/>
      </c>
      <c r="F51" s="38">
        <f>IF($E$6=NGHIEPVUKT!L45,NGHIEPVUKT!O45,0)</f>
        <v>0</v>
      </c>
      <c r="G51" s="38">
        <f>IF($E$6=NGHIEPVUKT!M45,NGHIEPVUKT!O45,0)</f>
        <v>0</v>
      </c>
      <c r="H51" s="38">
        <f>IF(F51+G51&lt;&gt;0,$H$9+SUM($F$13:F51)-SUM($G$13:G51),0)</f>
        <v>0</v>
      </c>
    </row>
    <row r="52" spans="1:8" x14ac:dyDescent="0.3">
      <c r="A52" s="114" t="str">
        <f>IF(E52&lt;&gt;"",NGHIEPVUKT!C46,"")</f>
        <v/>
      </c>
      <c r="B52" s="37">
        <f>IF(E52&lt;&gt;"",NGHIEPVUKT!D46,0)</f>
        <v>0</v>
      </c>
      <c r="C52" s="114" t="str">
        <f>IF(E52&lt;&gt;"",NGHIEPVUKT!H46,"")</f>
        <v/>
      </c>
      <c r="D52" s="114" t="str">
        <f>IF(E52&lt;&gt;"",NGHIEPVUKT!K46,"")</f>
        <v/>
      </c>
      <c r="E52" s="38" t="str">
        <f>IF($E$6=NGHIEPVUKT!L46,NGHIEPVUKT!M46,IF('SO CT TIEN MAT'!$E$6=NGHIEPVUKT!M46,NGHIEPVUKT!L46,""))</f>
        <v/>
      </c>
      <c r="F52" s="38">
        <f>IF($E$6=NGHIEPVUKT!L46,NGHIEPVUKT!O46,0)</f>
        <v>0</v>
      </c>
      <c r="G52" s="38">
        <f>IF($E$6=NGHIEPVUKT!M46,NGHIEPVUKT!O46,0)</f>
        <v>0</v>
      </c>
      <c r="H52" s="38">
        <f>IF(F52+G52&lt;&gt;0,$H$9+SUM($F$13:F52)-SUM($G$13:G52),0)</f>
        <v>0</v>
      </c>
    </row>
    <row r="53" spans="1:8" x14ac:dyDescent="0.3">
      <c r="A53" s="114" t="str">
        <f>IF(E53&lt;&gt;"",NGHIEPVUKT!C47,"")</f>
        <v/>
      </c>
      <c r="B53" s="37">
        <f>IF(E53&lt;&gt;"",NGHIEPVUKT!D47,0)</f>
        <v>0</v>
      </c>
      <c r="C53" s="114" t="str">
        <f>IF(E53&lt;&gt;"",NGHIEPVUKT!H47,"")</f>
        <v/>
      </c>
      <c r="D53" s="114" t="str">
        <f>IF(E53&lt;&gt;"",NGHIEPVUKT!K47,"")</f>
        <v/>
      </c>
      <c r="E53" s="38" t="str">
        <f>IF($E$6=NGHIEPVUKT!L47,NGHIEPVUKT!M47,IF('SO CT TIEN MAT'!$E$6=NGHIEPVUKT!M47,NGHIEPVUKT!L47,""))</f>
        <v/>
      </c>
      <c r="F53" s="38">
        <f>IF($E$6=NGHIEPVUKT!L47,NGHIEPVUKT!O47,0)</f>
        <v>0</v>
      </c>
      <c r="G53" s="38">
        <f>IF($E$6=NGHIEPVUKT!M47,NGHIEPVUKT!O47,0)</f>
        <v>0</v>
      </c>
      <c r="H53" s="38">
        <f>IF(F53+G53&lt;&gt;0,$H$9+SUM($F$13:F53)-SUM($G$13:G53),0)</f>
        <v>0</v>
      </c>
    </row>
    <row r="54" spans="1:8" x14ac:dyDescent="0.3">
      <c r="A54" s="114" t="str">
        <f>IF(E54&lt;&gt;"",NGHIEPVUKT!C48,"")</f>
        <v/>
      </c>
      <c r="B54" s="37">
        <f>IF(E54&lt;&gt;"",NGHIEPVUKT!D48,0)</f>
        <v>0</v>
      </c>
      <c r="C54" s="114" t="str">
        <f>IF(E54&lt;&gt;"",NGHIEPVUKT!H48,"")</f>
        <v/>
      </c>
      <c r="D54" s="114" t="str">
        <f>IF(E54&lt;&gt;"",NGHIEPVUKT!K48,"")</f>
        <v/>
      </c>
      <c r="E54" s="38" t="str">
        <f>IF($E$6=NGHIEPVUKT!L48,NGHIEPVUKT!M48,IF('SO CT TIEN MAT'!$E$6=NGHIEPVUKT!M48,NGHIEPVUKT!L48,""))</f>
        <v/>
      </c>
      <c r="F54" s="38">
        <f>IF($E$6=NGHIEPVUKT!L48,NGHIEPVUKT!O48,0)</f>
        <v>0</v>
      </c>
      <c r="G54" s="38">
        <f>IF($E$6=NGHIEPVUKT!M48,NGHIEPVUKT!O48,0)</f>
        <v>0</v>
      </c>
      <c r="H54" s="38">
        <f>IF(F54+G54&lt;&gt;0,$H$9+SUM($F$13:F54)-SUM($G$13:G54),0)</f>
        <v>0</v>
      </c>
    </row>
    <row r="55" spans="1:8" x14ac:dyDescent="0.3">
      <c r="A55" s="114" t="str">
        <f>IF(E55&lt;&gt;"",NGHIEPVUKT!C49,"")</f>
        <v/>
      </c>
      <c r="B55" s="37">
        <f>IF(E55&lt;&gt;"",NGHIEPVUKT!D49,0)</f>
        <v>0</v>
      </c>
      <c r="C55" s="114" t="str">
        <f>IF(E55&lt;&gt;"",NGHIEPVUKT!H49,"")</f>
        <v/>
      </c>
      <c r="D55" s="114" t="str">
        <f>IF(E55&lt;&gt;"",NGHIEPVUKT!K49,"")</f>
        <v/>
      </c>
      <c r="E55" s="38" t="str">
        <f>IF($E$6=NGHIEPVUKT!L49,NGHIEPVUKT!M49,IF('SO CT TIEN MAT'!$E$6=NGHIEPVUKT!M49,NGHIEPVUKT!L49,""))</f>
        <v/>
      </c>
      <c r="F55" s="38">
        <f>IF($E$6=NGHIEPVUKT!L49,NGHIEPVUKT!O49,0)</f>
        <v>0</v>
      </c>
      <c r="G55" s="38">
        <f>IF($E$6=NGHIEPVUKT!M49,NGHIEPVUKT!O49,0)</f>
        <v>0</v>
      </c>
      <c r="H55" s="38">
        <f>IF(F55+G55&lt;&gt;0,$H$9+SUM($F$13:F55)-SUM($G$13:G55),0)</f>
        <v>0</v>
      </c>
    </row>
    <row r="56" spans="1:8" x14ac:dyDescent="0.3">
      <c r="A56" s="114" t="str">
        <f>IF(E56&lt;&gt;"",NGHIEPVUKT!C50,"")</f>
        <v/>
      </c>
      <c r="B56" s="37">
        <f>IF(E56&lt;&gt;"",NGHIEPVUKT!D50,0)</f>
        <v>0</v>
      </c>
      <c r="C56" s="114" t="str">
        <f>IF(E56&lt;&gt;"",NGHIEPVUKT!H50,"")</f>
        <v/>
      </c>
      <c r="D56" s="114" t="str">
        <f>IF(E56&lt;&gt;"",NGHIEPVUKT!K50,"")</f>
        <v/>
      </c>
      <c r="E56" s="38" t="str">
        <f>IF($E$6=NGHIEPVUKT!L50,NGHIEPVUKT!M50,IF('SO CT TIEN MAT'!$E$6=NGHIEPVUKT!M50,NGHIEPVUKT!L50,""))</f>
        <v/>
      </c>
      <c r="F56" s="38">
        <f>IF($E$6=NGHIEPVUKT!L50,NGHIEPVUKT!O50,0)</f>
        <v>0</v>
      </c>
      <c r="G56" s="38">
        <f>IF($E$6=NGHIEPVUKT!M50,NGHIEPVUKT!O50,0)</f>
        <v>0</v>
      </c>
      <c r="H56" s="38">
        <f>IF(F56+G56&lt;&gt;0,$H$9+SUM($F$13:F56)-SUM($G$13:G56),0)</f>
        <v>0</v>
      </c>
    </row>
    <row r="57" spans="1:8" x14ac:dyDescent="0.3">
      <c r="A57" s="114" t="str">
        <f>IF(E57&lt;&gt;"",NGHIEPVUKT!C51,"")</f>
        <v/>
      </c>
      <c r="B57" s="37">
        <f>IF(E57&lt;&gt;"",NGHIEPVUKT!D51,0)</f>
        <v>0</v>
      </c>
      <c r="C57" s="114" t="str">
        <f>IF(E57&lt;&gt;"",NGHIEPVUKT!H51,"")</f>
        <v/>
      </c>
      <c r="D57" s="114" t="str">
        <f>IF(E57&lt;&gt;"",NGHIEPVUKT!K51,"")</f>
        <v/>
      </c>
      <c r="E57" s="38" t="str">
        <f>IF($E$6=NGHIEPVUKT!L51,NGHIEPVUKT!M51,IF('SO CT TIEN MAT'!$E$6=NGHIEPVUKT!M51,NGHIEPVUKT!L51,""))</f>
        <v/>
      </c>
      <c r="F57" s="38">
        <f>IF($E$6=NGHIEPVUKT!L51,NGHIEPVUKT!O51,0)</f>
        <v>0</v>
      </c>
      <c r="G57" s="38">
        <f>IF($E$6=NGHIEPVUKT!M51,NGHIEPVUKT!O51,0)</f>
        <v>0</v>
      </c>
      <c r="H57" s="38">
        <f>IF(F57+G57&lt;&gt;0,$H$9+SUM($F$13:F57)-SUM($G$13:G57),0)</f>
        <v>0</v>
      </c>
    </row>
    <row r="58" spans="1:8" x14ac:dyDescent="0.3">
      <c r="A58" s="114" t="str">
        <f>IF(E58&lt;&gt;"",NGHIEPVUKT!C52,"")</f>
        <v/>
      </c>
      <c r="B58" s="37">
        <f>IF(E58&lt;&gt;"",NGHIEPVUKT!D52,0)</f>
        <v>0</v>
      </c>
      <c r="C58" s="114" t="str">
        <f>IF(E58&lt;&gt;"",NGHIEPVUKT!H52,"")</f>
        <v/>
      </c>
      <c r="D58" s="114" t="str">
        <f>IF(E58&lt;&gt;"",NGHIEPVUKT!K52,"")</f>
        <v/>
      </c>
      <c r="E58" s="38" t="str">
        <f>IF($E$6=NGHIEPVUKT!L52,NGHIEPVUKT!M52,IF('SO CT TIEN MAT'!$E$6=NGHIEPVUKT!M52,NGHIEPVUKT!L52,""))</f>
        <v/>
      </c>
      <c r="F58" s="38">
        <f>IF($E$6=NGHIEPVUKT!L52,NGHIEPVUKT!O52,0)</f>
        <v>0</v>
      </c>
      <c r="G58" s="38">
        <f>IF($E$6=NGHIEPVUKT!M52,NGHIEPVUKT!O52,0)</f>
        <v>0</v>
      </c>
      <c r="H58" s="38">
        <f>IF(F58+G58&lt;&gt;0,$H$9+SUM($F$13:F58)-SUM($G$13:G58),0)</f>
        <v>0</v>
      </c>
    </row>
    <row r="59" spans="1:8" x14ac:dyDescent="0.3">
      <c r="A59" s="114" t="str">
        <f>IF(E59&lt;&gt;"",NGHIEPVUKT!C53,"")</f>
        <v/>
      </c>
      <c r="B59" s="37">
        <f>IF(E59&lt;&gt;"",NGHIEPVUKT!D53,0)</f>
        <v>0</v>
      </c>
      <c r="C59" s="114" t="str">
        <f>IF(E59&lt;&gt;"",NGHIEPVUKT!H53,"")</f>
        <v/>
      </c>
      <c r="D59" s="114" t="str">
        <f>IF(E59&lt;&gt;"",NGHIEPVUKT!K53,"")</f>
        <v/>
      </c>
      <c r="E59" s="38" t="str">
        <f>IF($E$6=NGHIEPVUKT!L53,NGHIEPVUKT!M53,IF('SO CT TIEN MAT'!$E$6=NGHIEPVUKT!M53,NGHIEPVUKT!L53,""))</f>
        <v/>
      </c>
      <c r="F59" s="38">
        <f>IF($E$6=NGHIEPVUKT!L53,NGHIEPVUKT!O53,0)</f>
        <v>0</v>
      </c>
      <c r="G59" s="38">
        <f>IF($E$6=NGHIEPVUKT!M53,NGHIEPVUKT!O53,0)</f>
        <v>0</v>
      </c>
      <c r="H59" s="38">
        <f>IF(F59+G59&lt;&gt;0,$H$9+SUM($F$13:F59)-SUM($G$13:G59),0)</f>
        <v>0</v>
      </c>
    </row>
    <row r="60" spans="1:8" x14ac:dyDescent="0.3">
      <c r="A60" s="114" t="str">
        <f>IF(E60&lt;&gt;"",NGHIEPVUKT!C54,"")</f>
        <v/>
      </c>
      <c r="B60" s="37">
        <f>IF(E60&lt;&gt;"",NGHIEPVUKT!D54,0)</f>
        <v>0</v>
      </c>
      <c r="C60" s="114" t="str">
        <f>IF(E60&lt;&gt;"",NGHIEPVUKT!H54,"")</f>
        <v/>
      </c>
      <c r="D60" s="114" t="str">
        <f>IF(E60&lt;&gt;"",NGHIEPVUKT!K54,"")</f>
        <v/>
      </c>
      <c r="E60" s="38" t="str">
        <f>IF($E$6=NGHIEPVUKT!L54,NGHIEPVUKT!M54,IF('SO CT TIEN MAT'!$E$6=NGHIEPVUKT!M54,NGHIEPVUKT!L54,""))</f>
        <v/>
      </c>
      <c r="F60" s="38">
        <f>IF($E$6=NGHIEPVUKT!L54,NGHIEPVUKT!O54,0)</f>
        <v>0</v>
      </c>
      <c r="G60" s="38">
        <f>IF($E$6=NGHIEPVUKT!M54,NGHIEPVUKT!O54,0)</f>
        <v>0</v>
      </c>
      <c r="H60" s="38">
        <f>IF(F60+G60&lt;&gt;0,$H$9+SUM($F$13:F60)-SUM($G$13:G60),0)</f>
        <v>0</v>
      </c>
    </row>
    <row r="61" spans="1:8" x14ac:dyDescent="0.3">
      <c r="A61" s="114" t="str">
        <f>IF(E61&lt;&gt;"",NGHIEPVUKT!C55,"")</f>
        <v/>
      </c>
      <c r="B61" s="37">
        <f>IF(E61&lt;&gt;"",NGHIEPVUKT!D55,0)</f>
        <v>0</v>
      </c>
      <c r="C61" s="114" t="str">
        <f>IF(E61&lt;&gt;"",NGHIEPVUKT!H55,"")</f>
        <v/>
      </c>
      <c r="D61" s="114" t="str">
        <f>IF(E61&lt;&gt;"",NGHIEPVUKT!K55,"")</f>
        <v/>
      </c>
      <c r="E61" s="38" t="str">
        <f>IF($E$6=NGHIEPVUKT!L55,NGHIEPVUKT!M55,IF('SO CT TIEN MAT'!$E$6=NGHIEPVUKT!M55,NGHIEPVUKT!L55,""))</f>
        <v/>
      </c>
      <c r="F61" s="38">
        <f>IF($E$6=NGHIEPVUKT!L55,NGHIEPVUKT!O55,0)</f>
        <v>0</v>
      </c>
      <c r="G61" s="38">
        <f>IF($E$6=NGHIEPVUKT!M55,NGHIEPVUKT!O55,0)</f>
        <v>0</v>
      </c>
      <c r="H61" s="38">
        <f>IF(F61+G61&lt;&gt;0,$H$9+SUM($F$13:F61)-SUM($G$13:G61),0)</f>
        <v>0</v>
      </c>
    </row>
    <row r="62" spans="1:8" x14ac:dyDescent="0.3">
      <c r="A62" s="114" t="str">
        <f>IF(E62&lt;&gt;"",NGHIEPVUKT!C56,"")</f>
        <v/>
      </c>
      <c r="B62" s="37">
        <f>IF(E62&lt;&gt;"",NGHIEPVUKT!D56,0)</f>
        <v>0</v>
      </c>
      <c r="C62" s="114" t="str">
        <f>IF(E62&lt;&gt;"",NGHIEPVUKT!H56,"")</f>
        <v/>
      </c>
      <c r="D62" s="114" t="str">
        <f>IF(E62&lt;&gt;"",NGHIEPVUKT!K56,"")</f>
        <v/>
      </c>
      <c r="E62" s="38" t="str">
        <f>IF($E$6=NGHIEPVUKT!L56,NGHIEPVUKT!M56,IF('SO CT TIEN MAT'!$E$6=NGHIEPVUKT!M56,NGHIEPVUKT!L56,""))</f>
        <v/>
      </c>
      <c r="F62" s="38">
        <f>IF($E$6=NGHIEPVUKT!L56,NGHIEPVUKT!O56,0)</f>
        <v>0</v>
      </c>
      <c r="G62" s="38">
        <f>IF($E$6=NGHIEPVUKT!M56,NGHIEPVUKT!O56,0)</f>
        <v>0</v>
      </c>
      <c r="H62" s="38">
        <f>IF(F62+G62&lt;&gt;0,$H$9+SUM($F$13:F62)-SUM($G$13:G62),0)</f>
        <v>0</v>
      </c>
    </row>
    <row r="63" spans="1:8" x14ac:dyDescent="0.3">
      <c r="A63" s="114" t="str">
        <f>IF(E63&lt;&gt;"",NGHIEPVUKT!C57,"")</f>
        <v/>
      </c>
      <c r="B63" s="37">
        <f>IF(E63&lt;&gt;"",NGHIEPVUKT!D57,0)</f>
        <v>0</v>
      </c>
      <c r="C63" s="114" t="str">
        <f>IF(E63&lt;&gt;"",NGHIEPVUKT!H57,"")</f>
        <v/>
      </c>
      <c r="D63" s="114" t="str">
        <f>IF(E63&lt;&gt;"",NGHIEPVUKT!K57,"")</f>
        <v/>
      </c>
      <c r="E63" s="38" t="str">
        <f>IF($E$6=NGHIEPVUKT!L57,NGHIEPVUKT!M57,IF('SO CT TIEN MAT'!$E$6=NGHIEPVUKT!M57,NGHIEPVUKT!L57,""))</f>
        <v/>
      </c>
      <c r="F63" s="38">
        <f>IF($E$6=NGHIEPVUKT!L57,NGHIEPVUKT!O57,0)</f>
        <v>0</v>
      </c>
      <c r="G63" s="38">
        <f>IF($E$6=NGHIEPVUKT!M57,NGHIEPVUKT!O57,0)</f>
        <v>0</v>
      </c>
      <c r="H63" s="38">
        <f>IF(F63+G63&lt;&gt;0,$H$9+SUM($F$13:F63)-SUM($G$13:G63),0)</f>
        <v>0</v>
      </c>
    </row>
    <row r="64" spans="1:8" x14ac:dyDescent="0.3">
      <c r="A64" s="114" t="str">
        <f>IF(E64&lt;&gt;"",NGHIEPVUKT!C58,"")</f>
        <v/>
      </c>
      <c r="B64" s="37">
        <f>IF(E64&lt;&gt;"",NGHIEPVUKT!D58,0)</f>
        <v>0</v>
      </c>
      <c r="C64" s="114" t="str">
        <f>IF(E64&lt;&gt;"",NGHIEPVUKT!H58,"")</f>
        <v/>
      </c>
      <c r="D64" s="114" t="str">
        <f>IF(E64&lt;&gt;"",NGHIEPVUKT!K58,"")</f>
        <v/>
      </c>
      <c r="E64" s="38" t="str">
        <f>IF($E$6=NGHIEPVUKT!L58,NGHIEPVUKT!M58,IF('SO CT TIEN MAT'!$E$6=NGHIEPVUKT!M58,NGHIEPVUKT!L58,""))</f>
        <v/>
      </c>
      <c r="F64" s="38">
        <f>IF($E$6=NGHIEPVUKT!L58,NGHIEPVUKT!O58,0)</f>
        <v>0</v>
      </c>
      <c r="G64" s="38">
        <f>IF($E$6=NGHIEPVUKT!M58,NGHIEPVUKT!O58,0)</f>
        <v>0</v>
      </c>
      <c r="H64" s="38">
        <f>IF(F64+G64&lt;&gt;0,$H$9+SUM($F$13:F64)-SUM($G$13:G64),0)</f>
        <v>0</v>
      </c>
    </row>
    <row r="65" spans="1:8" x14ac:dyDescent="0.3">
      <c r="A65" s="114" t="str">
        <f>IF(E65&lt;&gt;"",NGHIEPVUKT!C59,"")</f>
        <v/>
      </c>
      <c r="B65" s="37">
        <f>IF(E65&lt;&gt;"",NGHIEPVUKT!D59,0)</f>
        <v>0</v>
      </c>
      <c r="C65" s="114" t="str">
        <f>IF(E65&lt;&gt;"",NGHIEPVUKT!H59,"")</f>
        <v/>
      </c>
      <c r="D65" s="114" t="str">
        <f>IF(E65&lt;&gt;"",NGHIEPVUKT!K59,"")</f>
        <v/>
      </c>
      <c r="E65" s="38" t="str">
        <f>IF($E$6=NGHIEPVUKT!L59,NGHIEPVUKT!M59,IF('SO CT TIEN MAT'!$E$6=NGHIEPVUKT!M59,NGHIEPVUKT!L59,""))</f>
        <v/>
      </c>
      <c r="F65" s="38">
        <f>IF($E$6=NGHIEPVUKT!L59,NGHIEPVUKT!O59,0)</f>
        <v>0</v>
      </c>
      <c r="G65" s="38">
        <f>IF($E$6=NGHIEPVUKT!M59,NGHIEPVUKT!O59,0)</f>
        <v>0</v>
      </c>
      <c r="H65" s="38">
        <f>IF(F65+G65&lt;&gt;0,$H$9+SUM($F$13:F65)-SUM($G$13:G65),0)</f>
        <v>0</v>
      </c>
    </row>
    <row r="66" spans="1:8" x14ac:dyDescent="0.3">
      <c r="A66" s="114" t="str">
        <f>IF(E66&lt;&gt;"",NGHIEPVUKT!C60,"")</f>
        <v/>
      </c>
      <c r="B66" s="37">
        <f>IF(E66&lt;&gt;"",NGHIEPVUKT!D60,0)</f>
        <v>0</v>
      </c>
      <c r="C66" s="114" t="str">
        <f>IF(E66&lt;&gt;"",NGHIEPVUKT!H60,"")</f>
        <v/>
      </c>
      <c r="D66" s="114" t="str">
        <f>IF(E66&lt;&gt;"",NGHIEPVUKT!K60,"")</f>
        <v/>
      </c>
      <c r="E66" s="38" t="str">
        <f>IF($E$6=NGHIEPVUKT!L60,NGHIEPVUKT!M60,IF('SO CT TIEN MAT'!$E$6=NGHIEPVUKT!M60,NGHIEPVUKT!L60,""))</f>
        <v/>
      </c>
      <c r="F66" s="38">
        <f>IF($E$6=NGHIEPVUKT!L60,NGHIEPVUKT!O60,0)</f>
        <v>0</v>
      </c>
      <c r="G66" s="38">
        <f>IF($E$6=NGHIEPVUKT!M60,NGHIEPVUKT!O60,0)</f>
        <v>0</v>
      </c>
      <c r="H66" s="38">
        <f>IF(F66+G66&lt;&gt;0,$H$9+SUM($F$13:F66)-SUM($G$13:G66),0)</f>
        <v>0</v>
      </c>
    </row>
    <row r="67" spans="1:8" x14ac:dyDescent="0.3">
      <c r="A67" s="114" t="str">
        <f>IF(E67&lt;&gt;"",NGHIEPVUKT!C61,"")</f>
        <v/>
      </c>
      <c r="B67" s="37">
        <f>IF(E67&lt;&gt;"",NGHIEPVUKT!D61,0)</f>
        <v>0</v>
      </c>
      <c r="C67" s="114" t="str">
        <f>IF(E67&lt;&gt;"",NGHIEPVUKT!H61,"")</f>
        <v/>
      </c>
      <c r="D67" s="114" t="str">
        <f>IF(E67&lt;&gt;"",NGHIEPVUKT!K61,"")</f>
        <v/>
      </c>
      <c r="E67" s="38" t="str">
        <f>IF($E$6=NGHIEPVUKT!L61,NGHIEPVUKT!M61,IF('SO CT TIEN MAT'!$E$6=NGHIEPVUKT!M61,NGHIEPVUKT!L61,""))</f>
        <v/>
      </c>
      <c r="F67" s="38">
        <f>IF($E$6=NGHIEPVUKT!L61,NGHIEPVUKT!O61,0)</f>
        <v>0</v>
      </c>
      <c r="G67" s="38">
        <f>IF($E$6=NGHIEPVUKT!M61,NGHIEPVUKT!O61,0)</f>
        <v>0</v>
      </c>
      <c r="H67" s="38">
        <f>IF(F67+G67&lt;&gt;0,$H$9+SUM($F$13:F67)-SUM($G$13:G67),0)</f>
        <v>0</v>
      </c>
    </row>
    <row r="68" spans="1:8" x14ac:dyDescent="0.3">
      <c r="A68" s="114" t="str">
        <f>IF(E68&lt;&gt;"",NGHIEPVUKT!C62,"")</f>
        <v/>
      </c>
      <c r="B68" s="37">
        <f>IF(E68&lt;&gt;"",NGHIEPVUKT!D62,0)</f>
        <v>0</v>
      </c>
      <c r="C68" s="114" t="str">
        <f>IF(E68&lt;&gt;"",NGHIEPVUKT!H62,"")</f>
        <v/>
      </c>
      <c r="D68" s="114" t="str">
        <f>IF(E68&lt;&gt;"",NGHIEPVUKT!K62,"")</f>
        <v/>
      </c>
      <c r="E68" s="38" t="str">
        <f>IF($E$6=NGHIEPVUKT!L62,NGHIEPVUKT!M62,IF('SO CT TIEN MAT'!$E$6=NGHIEPVUKT!M62,NGHIEPVUKT!L62,""))</f>
        <v/>
      </c>
      <c r="F68" s="38">
        <f>IF($E$6=NGHIEPVUKT!L62,NGHIEPVUKT!O62,0)</f>
        <v>0</v>
      </c>
      <c r="G68" s="38">
        <f>IF($E$6=NGHIEPVUKT!M62,NGHIEPVUKT!O62,0)</f>
        <v>0</v>
      </c>
      <c r="H68" s="38">
        <f>IF(F68+G68&lt;&gt;0,$H$9+SUM($F$13:F68)-SUM($G$13:G68),0)</f>
        <v>0</v>
      </c>
    </row>
    <row r="69" spans="1:8" x14ac:dyDescent="0.3">
      <c r="A69" s="114" t="str">
        <f>IF(E69&lt;&gt;"",NGHIEPVUKT!C63,"")</f>
        <v/>
      </c>
      <c r="B69" s="37">
        <f>IF(E69&lt;&gt;"",NGHIEPVUKT!D63,0)</f>
        <v>0</v>
      </c>
      <c r="C69" s="114" t="str">
        <f>IF(E69&lt;&gt;"",NGHIEPVUKT!H63,"")</f>
        <v/>
      </c>
      <c r="D69" s="114" t="str">
        <f>IF(E69&lt;&gt;"",NGHIEPVUKT!K63,"")</f>
        <v/>
      </c>
      <c r="E69" s="38" t="str">
        <f>IF($E$6=NGHIEPVUKT!L63,NGHIEPVUKT!M63,IF('SO CT TIEN MAT'!$E$6=NGHIEPVUKT!M63,NGHIEPVUKT!L63,""))</f>
        <v/>
      </c>
      <c r="F69" s="38">
        <f>IF($E$6=NGHIEPVUKT!L63,NGHIEPVUKT!O63,0)</f>
        <v>0</v>
      </c>
      <c r="G69" s="38">
        <f>IF($E$6=NGHIEPVUKT!M63,NGHIEPVUKT!O63,0)</f>
        <v>0</v>
      </c>
      <c r="H69" s="38">
        <f>IF(F69+G69&lt;&gt;0,$H$9+SUM($F$13:F69)-SUM($G$13:G69),0)</f>
        <v>0</v>
      </c>
    </row>
    <row r="70" spans="1:8" x14ac:dyDescent="0.3">
      <c r="A70" s="114" t="str">
        <f>IF(E70&lt;&gt;"",NGHIEPVUKT!C64,"")</f>
        <v/>
      </c>
      <c r="B70" s="37">
        <f>IF(E70&lt;&gt;"",NGHIEPVUKT!D64,0)</f>
        <v>0</v>
      </c>
      <c r="C70" s="114" t="str">
        <f>IF(E70&lt;&gt;"",NGHIEPVUKT!H64,"")</f>
        <v/>
      </c>
      <c r="D70" s="114" t="str">
        <f>IF(E70&lt;&gt;"",NGHIEPVUKT!K64,"")</f>
        <v/>
      </c>
      <c r="E70" s="38" t="str">
        <f>IF($E$6=NGHIEPVUKT!L64,NGHIEPVUKT!M64,IF('SO CT TIEN MAT'!$E$6=NGHIEPVUKT!M64,NGHIEPVUKT!L64,""))</f>
        <v/>
      </c>
      <c r="F70" s="38">
        <f>IF($E$6=NGHIEPVUKT!L64,NGHIEPVUKT!O64,0)</f>
        <v>0</v>
      </c>
      <c r="G70" s="38">
        <f>IF($E$6=NGHIEPVUKT!M64,NGHIEPVUKT!O64,0)</f>
        <v>0</v>
      </c>
      <c r="H70" s="38">
        <f>IF(F70+G70&lt;&gt;0,$H$9+SUM($F$13:F70)-SUM($G$13:G70),0)</f>
        <v>0</v>
      </c>
    </row>
    <row r="71" spans="1:8" x14ac:dyDescent="0.3">
      <c r="A71" s="114" t="str">
        <f>IF(E71&lt;&gt;"",NGHIEPVUKT!C65,"")</f>
        <v/>
      </c>
      <c r="B71" s="37">
        <f>IF(E71&lt;&gt;"",NGHIEPVUKT!D65,0)</f>
        <v>0</v>
      </c>
      <c r="C71" s="114" t="str">
        <f>IF(E71&lt;&gt;"",NGHIEPVUKT!H65,"")</f>
        <v/>
      </c>
      <c r="D71" s="114" t="str">
        <f>IF(E71&lt;&gt;"",NGHIEPVUKT!K65,"")</f>
        <v/>
      </c>
      <c r="E71" s="38" t="str">
        <f>IF($E$6=NGHIEPVUKT!L65,NGHIEPVUKT!M65,IF('SO CT TIEN MAT'!$E$6=NGHIEPVUKT!M65,NGHIEPVUKT!L65,""))</f>
        <v/>
      </c>
      <c r="F71" s="38">
        <f>IF($E$6=NGHIEPVUKT!L65,NGHIEPVUKT!O65,0)</f>
        <v>0</v>
      </c>
      <c r="G71" s="38">
        <f>IF($E$6=NGHIEPVUKT!M65,NGHIEPVUKT!O65,0)</f>
        <v>0</v>
      </c>
      <c r="H71" s="38">
        <f>IF(F71+G71&lt;&gt;0,$H$9+SUM($F$13:F71)-SUM($G$13:G71),0)</f>
        <v>0</v>
      </c>
    </row>
    <row r="72" spans="1:8" x14ac:dyDescent="0.3">
      <c r="A72" s="114" t="str">
        <f>IF(E72&lt;&gt;"",NGHIEPVUKT!C66,"")</f>
        <v/>
      </c>
      <c r="B72" s="37">
        <f>IF(E72&lt;&gt;"",NGHIEPVUKT!D66,0)</f>
        <v>0</v>
      </c>
      <c r="C72" s="114" t="str">
        <f>IF(E72&lt;&gt;"",NGHIEPVUKT!H66,"")</f>
        <v/>
      </c>
      <c r="D72" s="114" t="str">
        <f>IF(E72&lt;&gt;"",NGHIEPVUKT!K66,"")</f>
        <v/>
      </c>
      <c r="E72" s="38" t="str">
        <f>IF($E$6=NGHIEPVUKT!L66,NGHIEPVUKT!M66,IF('SO CT TIEN MAT'!$E$6=NGHIEPVUKT!M66,NGHIEPVUKT!L66,""))</f>
        <v/>
      </c>
      <c r="F72" s="38">
        <f>IF($E$6=NGHIEPVUKT!L66,NGHIEPVUKT!O66,0)</f>
        <v>0</v>
      </c>
      <c r="G72" s="38">
        <f>IF($E$6=NGHIEPVUKT!M66,NGHIEPVUKT!O66,0)</f>
        <v>0</v>
      </c>
      <c r="H72" s="38">
        <f>IF(F72+G72&lt;&gt;0,$H$9+SUM($F$13:F72)-SUM($G$13:G72),0)</f>
        <v>0</v>
      </c>
    </row>
    <row r="73" spans="1:8" x14ac:dyDescent="0.3">
      <c r="A73" s="114" t="str">
        <f>IF(E73&lt;&gt;"",NGHIEPVUKT!C67,"")</f>
        <v/>
      </c>
      <c r="B73" s="37">
        <f>IF(E73&lt;&gt;"",NGHIEPVUKT!D67,0)</f>
        <v>0</v>
      </c>
      <c r="C73" s="114" t="str">
        <f>IF(E73&lt;&gt;"",NGHIEPVUKT!H67,"")</f>
        <v/>
      </c>
      <c r="D73" s="114" t="str">
        <f>IF(E73&lt;&gt;"",NGHIEPVUKT!K67,"")</f>
        <v/>
      </c>
      <c r="E73" s="38" t="str">
        <f>IF($E$6=NGHIEPVUKT!L67,NGHIEPVUKT!M67,IF('SO CT TIEN MAT'!$E$6=NGHIEPVUKT!M67,NGHIEPVUKT!L67,""))</f>
        <v/>
      </c>
      <c r="F73" s="38">
        <f>IF($E$6=NGHIEPVUKT!L67,NGHIEPVUKT!O67,0)</f>
        <v>0</v>
      </c>
      <c r="G73" s="38">
        <f>IF($E$6=NGHIEPVUKT!M67,NGHIEPVUKT!O67,0)</f>
        <v>0</v>
      </c>
      <c r="H73" s="38">
        <f>IF(F73+G73&lt;&gt;0,$H$9+SUM($F$13:F73)-SUM($G$13:G73),0)</f>
        <v>0</v>
      </c>
    </row>
    <row r="74" spans="1:8" x14ac:dyDescent="0.3">
      <c r="A74" s="114" t="str">
        <f>IF(E74&lt;&gt;"",NGHIEPVUKT!C68,"")</f>
        <v/>
      </c>
      <c r="B74" s="37">
        <f>IF(E74&lt;&gt;"",NGHIEPVUKT!D68,0)</f>
        <v>0</v>
      </c>
      <c r="C74" s="114" t="str">
        <f>IF(E74&lt;&gt;"",NGHIEPVUKT!H68,"")</f>
        <v/>
      </c>
      <c r="D74" s="114" t="str">
        <f>IF(E74&lt;&gt;"",NGHIEPVUKT!K68,"")</f>
        <v/>
      </c>
      <c r="E74" s="38" t="str">
        <f>IF($E$6=NGHIEPVUKT!L68,NGHIEPVUKT!M68,IF('SO CT TIEN MAT'!$E$6=NGHIEPVUKT!M68,NGHIEPVUKT!L68,""))</f>
        <v/>
      </c>
      <c r="F74" s="38">
        <f>IF($E$6=NGHIEPVUKT!L68,NGHIEPVUKT!O68,0)</f>
        <v>0</v>
      </c>
      <c r="G74" s="38">
        <f>IF($E$6=NGHIEPVUKT!M68,NGHIEPVUKT!O68,0)</f>
        <v>0</v>
      </c>
      <c r="H74" s="38">
        <f>IF(F74+G74&lt;&gt;0,$H$9+SUM($F$13:F74)-SUM($G$13:G74),0)</f>
        <v>0</v>
      </c>
    </row>
    <row r="75" spans="1:8" x14ac:dyDescent="0.3">
      <c r="A75" s="114" t="str">
        <f>IF(E75&lt;&gt;"",NGHIEPVUKT!C69,"")</f>
        <v/>
      </c>
      <c r="B75" s="37">
        <f>IF(E75&lt;&gt;"",NGHIEPVUKT!D69,0)</f>
        <v>0</v>
      </c>
      <c r="C75" s="114" t="str">
        <f>IF(E75&lt;&gt;"",NGHIEPVUKT!H69,"")</f>
        <v/>
      </c>
      <c r="D75" s="114" t="str">
        <f>IF(E75&lt;&gt;"",NGHIEPVUKT!K69,"")</f>
        <v/>
      </c>
      <c r="E75" s="38" t="str">
        <f>IF($E$6=NGHIEPVUKT!L69,NGHIEPVUKT!M69,IF('SO CT TIEN MAT'!$E$6=NGHIEPVUKT!M69,NGHIEPVUKT!L69,""))</f>
        <v/>
      </c>
      <c r="F75" s="38">
        <f>IF($E$6=NGHIEPVUKT!L69,NGHIEPVUKT!O69,0)</f>
        <v>0</v>
      </c>
      <c r="G75" s="38">
        <f>IF($E$6=NGHIEPVUKT!M69,NGHIEPVUKT!O69,0)</f>
        <v>0</v>
      </c>
      <c r="H75" s="38">
        <f>IF(F75+G75&lt;&gt;0,$H$9+SUM($F$13:F75)-SUM($G$13:G75),0)</f>
        <v>0</v>
      </c>
    </row>
    <row r="76" spans="1:8" x14ac:dyDescent="0.3">
      <c r="A76" s="114" t="str">
        <f>IF(E76&lt;&gt;"",NGHIEPVUKT!C70,"")</f>
        <v/>
      </c>
      <c r="B76" s="37">
        <f>IF(E76&lt;&gt;"",NGHIEPVUKT!D70,0)</f>
        <v>0</v>
      </c>
      <c r="C76" s="114" t="str">
        <f>IF(E76&lt;&gt;"",NGHIEPVUKT!H70,"")</f>
        <v/>
      </c>
      <c r="D76" s="114" t="str">
        <f>IF(E76&lt;&gt;"",NGHIEPVUKT!K70,"")</f>
        <v/>
      </c>
      <c r="E76" s="38" t="str">
        <f>IF($E$6=NGHIEPVUKT!L70,NGHIEPVUKT!M70,IF('SO CT TIEN MAT'!$E$6=NGHIEPVUKT!M70,NGHIEPVUKT!L70,""))</f>
        <v/>
      </c>
      <c r="F76" s="38">
        <f>IF($E$6=NGHIEPVUKT!L70,NGHIEPVUKT!O70,0)</f>
        <v>0</v>
      </c>
      <c r="G76" s="38">
        <f>IF($E$6=NGHIEPVUKT!M70,NGHIEPVUKT!O70,0)</f>
        <v>0</v>
      </c>
      <c r="H76" s="38">
        <f>IF(F76+G76&lt;&gt;0,$H$9+SUM($F$13:F76)-SUM($G$13:G76),0)</f>
        <v>0</v>
      </c>
    </row>
    <row r="77" spans="1:8" x14ac:dyDescent="0.3">
      <c r="A77" s="114" t="str">
        <f>IF(E77&lt;&gt;"",NGHIEPVUKT!C71,"")</f>
        <v/>
      </c>
      <c r="B77" s="37">
        <f>IF(E77&lt;&gt;"",NGHIEPVUKT!D71,0)</f>
        <v>0</v>
      </c>
      <c r="C77" s="114" t="str">
        <f>IF(E77&lt;&gt;"",NGHIEPVUKT!H71,"")</f>
        <v/>
      </c>
      <c r="D77" s="114" t="str">
        <f>IF(E77&lt;&gt;"",NGHIEPVUKT!K71,"")</f>
        <v/>
      </c>
      <c r="E77" s="38" t="str">
        <f>IF($E$6=NGHIEPVUKT!L71,NGHIEPVUKT!M71,IF('SO CT TIEN MAT'!$E$6=NGHIEPVUKT!M71,NGHIEPVUKT!L71,""))</f>
        <v/>
      </c>
      <c r="F77" s="38">
        <f>IF($E$6=NGHIEPVUKT!L71,NGHIEPVUKT!O71,0)</f>
        <v>0</v>
      </c>
      <c r="G77" s="38">
        <f>IF($E$6=NGHIEPVUKT!M71,NGHIEPVUKT!O71,0)</f>
        <v>0</v>
      </c>
      <c r="H77" s="38">
        <f>IF(F77+G77&lt;&gt;0,$H$9+SUM($F$13:F77)-SUM($G$13:G77),0)</f>
        <v>0</v>
      </c>
    </row>
    <row r="78" spans="1:8" x14ac:dyDescent="0.3">
      <c r="A78" s="114" t="str">
        <f>IF(E78&lt;&gt;"",NGHIEPVUKT!C72,"")</f>
        <v/>
      </c>
      <c r="B78" s="37">
        <f>IF(E78&lt;&gt;"",NGHIEPVUKT!D72,0)</f>
        <v>0</v>
      </c>
      <c r="C78" s="114" t="str">
        <f>IF(E78&lt;&gt;"",NGHIEPVUKT!H72,"")</f>
        <v/>
      </c>
      <c r="D78" s="114" t="str">
        <f>IF(E78&lt;&gt;"",NGHIEPVUKT!K72,"")</f>
        <v/>
      </c>
      <c r="E78" s="38" t="str">
        <f>IF($E$6=NGHIEPVUKT!L72,NGHIEPVUKT!M72,IF('SO CT TIEN MAT'!$E$6=NGHIEPVUKT!M72,NGHIEPVUKT!L72,""))</f>
        <v/>
      </c>
      <c r="F78" s="38">
        <f>IF($E$6=NGHIEPVUKT!L72,NGHIEPVUKT!O72,0)</f>
        <v>0</v>
      </c>
      <c r="G78" s="38">
        <f>IF($E$6=NGHIEPVUKT!M72,NGHIEPVUKT!O72,0)</f>
        <v>0</v>
      </c>
      <c r="H78" s="38">
        <f>IF(F78+G78&lt;&gt;0,$H$9+SUM($F$13:F78)-SUM($G$13:G78),0)</f>
        <v>0</v>
      </c>
    </row>
    <row r="79" spans="1:8" x14ac:dyDescent="0.3">
      <c r="A79" s="114" t="str">
        <f>IF(E79&lt;&gt;"",NGHIEPVUKT!C73,"")</f>
        <v/>
      </c>
      <c r="B79" s="37">
        <f>IF(E79&lt;&gt;"",NGHIEPVUKT!D73,0)</f>
        <v>0</v>
      </c>
      <c r="C79" s="114" t="str">
        <f>IF(E79&lt;&gt;"",NGHIEPVUKT!H73,"")</f>
        <v/>
      </c>
      <c r="D79" s="114" t="str">
        <f>IF(E79&lt;&gt;"",NGHIEPVUKT!K73,"")</f>
        <v/>
      </c>
      <c r="E79" s="38" t="str">
        <f>IF($E$6=NGHIEPVUKT!L73,NGHIEPVUKT!M73,IF('SO CT TIEN MAT'!$E$6=NGHIEPVUKT!M73,NGHIEPVUKT!L73,""))</f>
        <v/>
      </c>
      <c r="F79" s="38">
        <f>IF($E$6=NGHIEPVUKT!L73,NGHIEPVUKT!O73,0)</f>
        <v>0</v>
      </c>
      <c r="G79" s="38">
        <f>IF($E$6=NGHIEPVUKT!M73,NGHIEPVUKT!O73,0)</f>
        <v>0</v>
      </c>
      <c r="H79" s="38">
        <f>IF(F79+G79&lt;&gt;0,$H$9+SUM($F$13:F79)-SUM($G$13:G79),0)</f>
        <v>0</v>
      </c>
    </row>
    <row r="80" spans="1:8" x14ac:dyDescent="0.3">
      <c r="A80" s="114" t="str">
        <f>IF(E80&lt;&gt;"",NGHIEPVUKT!C74,"")</f>
        <v/>
      </c>
      <c r="B80" s="37">
        <f>IF(E80&lt;&gt;"",NGHIEPVUKT!D74,0)</f>
        <v>0</v>
      </c>
      <c r="C80" s="114" t="str">
        <f>IF(E80&lt;&gt;"",NGHIEPVUKT!H74,"")</f>
        <v/>
      </c>
      <c r="D80" s="114" t="str">
        <f>IF(E80&lt;&gt;"",NGHIEPVUKT!K74,"")</f>
        <v/>
      </c>
      <c r="E80" s="38" t="str">
        <f>IF($E$6=NGHIEPVUKT!L74,NGHIEPVUKT!M74,IF('SO CT TIEN MAT'!$E$6=NGHIEPVUKT!M74,NGHIEPVUKT!L74,""))</f>
        <v/>
      </c>
      <c r="F80" s="38">
        <f>IF($E$6=NGHIEPVUKT!L74,NGHIEPVUKT!O74,0)</f>
        <v>0</v>
      </c>
      <c r="G80" s="38">
        <f>IF($E$6=NGHIEPVUKT!M74,NGHIEPVUKT!O74,0)</f>
        <v>0</v>
      </c>
      <c r="H80" s="38">
        <f>IF(F80+G80&lt;&gt;0,$H$9+SUM($F$13:F80)-SUM($G$13:G80),0)</f>
        <v>0</v>
      </c>
    </row>
    <row r="81" spans="1:8" x14ac:dyDescent="0.3">
      <c r="A81" s="114" t="str">
        <f>IF(E81&lt;&gt;"",NGHIEPVUKT!C75,"")</f>
        <v/>
      </c>
      <c r="B81" s="37">
        <f>IF(E81&lt;&gt;"",NGHIEPVUKT!D75,0)</f>
        <v>0</v>
      </c>
      <c r="C81" s="114" t="str">
        <f>IF(E81&lt;&gt;"",NGHIEPVUKT!H75,"")</f>
        <v/>
      </c>
      <c r="D81" s="114" t="str">
        <f>IF(E81&lt;&gt;"",NGHIEPVUKT!K75,"")</f>
        <v/>
      </c>
      <c r="E81" s="38" t="str">
        <f>IF($E$6=NGHIEPVUKT!L75,NGHIEPVUKT!M75,IF('SO CT TIEN MAT'!$E$6=NGHIEPVUKT!M75,NGHIEPVUKT!L75,""))</f>
        <v/>
      </c>
      <c r="F81" s="38">
        <f>IF($E$6=NGHIEPVUKT!L75,NGHIEPVUKT!O75,0)</f>
        <v>0</v>
      </c>
      <c r="G81" s="38">
        <f>IF($E$6=NGHIEPVUKT!M75,NGHIEPVUKT!O75,0)</f>
        <v>0</v>
      </c>
      <c r="H81" s="38">
        <f>IF(F81+G81&lt;&gt;0,$H$9+SUM($F$13:F81)-SUM($G$13:G81),0)</f>
        <v>0</v>
      </c>
    </row>
    <row r="82" spans="1:8" x14ac:dyDescent="0.3">
      <c r="A82" s="114" t="str">
        <f>IF(E82&lt;&gt;"",NGHIEPVUKT!C76,"")</f>
        <v/>
      </c>
      <c r="B82" s="37">
        <f>IF(E82&lt;&gt;"",NGHIEPVUKT!D76,0)</f>
        <v>0</v>
      </c>
      <c r="C82" s="114" t="str">
        <f>IF(E82&lt;&gt;"",NGHIEPVUKT!H76,"")</f>
        <v/>
      </c>
      <c r="D82" s="114" t="str">
        <f>IF(E82&lt;&gt;"",NGHIEPVUKT!K76,"")</f>
        <v/>
      </c>
      <c r="E82" s="38" t="str">
        <f>IF($E$6=NGHIEPVUKT!L76,NGHIEPVUKT!M76,IF('SO CT TIEN MAT'!$E$6=NGHIEPVUKT!M76,NGHIEPVUKT!L76,""))</f>
        <v/>
      </c>
      <c r="F82" s="38">
        <f>IF($E$6=NGHIEPVUKT!L76,NGHIEPVUKT!O76,0)</f>
        <v>0</v>
      </c>
      <c r="G82" s="38">
        <f>IF($E$6=NGHIEPVUKT!M76,NGHIEPVUKT!O76,0)</f>
        <v>0</v>
      </c>
      <c r="H82" s="38">
        <f>IF(F82+G82&lt;&gt;0,$H$9+SUM($F$13:F82)-SUM($G$13:G82),0)</f>
        <v>0</v>
      </c>
    </row>
    <row r="83" spans="1:8" x14ac:dyDescent="0.3">
      <c r="A83" s="114" t="str">
        <f>IF(E83&lt;&gt;"",NGHIEPVUKT!C77,"")</f>
        <v/>
      </c>
      <c r="B83" s="37">
        <f>IF(E83&lt;&gt;"",NGHIEPVUKT!D77,0)</f>
        <v>0</v>
      </c>
      <c r="C83" s="114" t="str">
        <f>IF(E83&lt;&gt;"",NGHIEPVUKT!H77,"")</f>
        <v/>
      </c>
      <c r="D83" s="114" t="str">
        <f>IF(E83&lt;&gt;"",NGHIEPVUKT!K77,"")</f>
        <v/>
      </c>
      <c r="E83" s="38" t="str">
        <f>IF($E$6=NGHIEPVUKT!L77,NGHIEPVUKT!M77,IF('SO CT TIEN MAT'!$E$6=NGHIEPVUKT!M77,NGHIEPVUKT!L77,""))</f>
        <v/>
      </c>
      <c r="F83" s="38">
        <f>IF($E$6=NGHIEPVUKT!L77,NGHIEPVUKT!O77,0)</f>
        <v>0</v>
      </c>
      <c r="G83" s="38">
        <f>IF($E$6=NGHIEPVUKT!M77,NGHIEPVUKT!O77,0)</f>
        <v>0</v>
      </c>
      <c r="H83" s="38">
        <f>IF(F83+G83&lt;&gt;0,$H$9+SUM($F$13:F83)-SUM($G$13:G83),0)</f>
        <v>0</v>
      </c>
    </row>
    <row r="84" spans="1:8" x14ac:dyDescent="0.3">
      <c r="A84" s="114" t="str">
        <f>IF(E84&lt;&gt;"",NGHIEPVUKT!C78,"")</f>
        <v/>
      </c>
      <c r="B84" s="37">
        <f>IF(E84&lt;&gt;"",NGHIEPVUKT!D78,0)</f>
        <v>0</v>
      </c>
      <c r="C84" s="114" t="str">
        <f>IF(E84&lt;&gt;"",NGHIEPVUKT!H78,"")</f>
        <v/>
      </c>
      <c r="D84" s="114" t="str">
        <f>IF(E84&lt;&gt;"",NGHIEPVUKT!K78,"")</f>
        <v/>
      </c>
      <c r="E84" s="38" t="str">
        <f>IF($E$6=NGHIEPVUKT!L78,NGHIEPVUKT!M78,IF('SO CT TIEN MAT'!$E$6=NGHIEPVUKT!M78,NGHIEPVUKT!L78,""))</f>
        <v/>
      </c>
      <c r="F84" s="38">
        <f>IF($E$6=NGHIEPVUKT!L78,NGHIEPVUKT!O78,0)</f>
        <v>0</v>
      </c>
      <c r="G84" s="38">
        <f>IF($E$6=NGHIEPVUKT!M78,NGHIEPVUKT!O78,0)</f>
        <v>0</v>
      </c>
      <c r="H84" s="38">
        <f>IF(F84+G84&lt;&gt;0,$H$9+SUM($F$13:F84)-SUM($G$13:G84),0)</f>
        <v>0</v>
      </c>
    </row>
    <row r="85" spans="1:8" x14ac:dyDescent="0.3">
      <c r="A85" s="114" t="str">
        <f>IF(E85&lt;&gt;"",NGHIEPVUKT!C79,"")</f>
        <v/>
      </c>
      <c r="B85" s="37">
        <f>IF(E85&lt;&gt;"",NGHIEPVUKT!D79,0)</f>
        <v>0</v>
      </c>
      <c r="C85" s="114" t="str">
        <f>IF(E85&lt;&gt;"",NGHIEPVUKT!H79,"")</f>
        <v/>
      </c>
      <c r="D85" s="114" t="str">
        <f>IF(E85&lt;&gt;"",NGHIEPVUKT!K79,"")</f>
        <v/>
      </c>
      <c r="E85" s="38" t="str">
        <f>IF($E$6=NGHIEPVUKT!L79,NGHIEPVUKT!M79,IF('SO CT TIEN MAT'!$E$6=NGHIEPVUKT!M79,NGHIEPVUKT!L79,""))</f>
        <v/>
      </c>
      <c r="F85" s="38">
        <f>IF($E$6=NGHIEPVUKT!L79,NGHIEPVUKT!O79,0)</f>
        <v>0</v>
      </c>
      <c r="G85" s="38">
        <f>IF($E$6=NGHIEPVUKT!M79,NGHIEPVUKT!O79,0)</f>
        <v>0</v>
      </c>
      <c r="H85" s="38">
        <f>IF(F85+G85&lt;&gt;0,$H$9+SUM($F$13:F85)-SUM($G$13:G85),0)</f>
        <v>0</v>
      </c>
    </row>
    <row r="86" spans="1:8" x14ac:dyDescent="0.3">
      <c r="A86" s="114" t="str">
        <f>IF(E86&lt;&gt;"",NGHIEPVUKT!C80,"")</f>
        <v/>
      </c>
      <c r="B86" s="37">
        <f>IF(E86&lt;&gt;"",NGHIEPVUKT!D80,0)</f>
        <v>0</v>
      </c>
      <c r="C86" s="114" t="str">
        <f>IF(E86&lt;&gt;"",NGHIEPVUKT!H80,"")</f>
        <v/>
      </c>
      <c r="D86" s="114" t="str">
        <f>IF(E86&lt;&gt;"",NGHIEPVUKT!K80,"")</f>
        <v/>
      </c>
      <c r="E86" s="38" t="str">
        <f>IF($E$6=NGHIEPVUKT!L80,NGHIEPVUKT!M80,IF('SO CT TIEN MAT'!$E$6=NGHIEPVUKT!M80,NGHIEPVUKT!L80,""))</f>
        <v/>
      </c>
      <c r="F86" s="38">
        <f>IF($E$6=NGHIEPVUKT!L80,NGHIEPVUKT!O80,0)</f>
        <v>0</v>
      </c>
      <c r="G86" s="38">
        <f>IF($E$6=NGHIEPVUKT!M80,NGHIEPVUKT!O80,0)</f>
        <v>0</v>
      </c>
      <c r="H86" s="38">
        <f>IF(F86+G86&lt;&gt;0,$H$9+SUM($F$13:F86)-SUM($G$13:G86),0)</f>
        <v>0</v>
      </c>
    </row>
    <row r="87" spans="1:8" x14ac:dyDescent="0.3">
      <c r="A87" s="114" t="str">
        <f>IF(E87&lt;&gt;"",NGHIEPVUKT!C81,"")</f>
        <v/>
      </c>
      <c r="B87" s="37">
        <f>IF(E87&lt;&gt;"",NGHIEPVUKT!D81,0)</f>
        <v>0</v>
      </c>
      <c r="C87" s="114" t="str">
        <f>IF(E87&lt;&gt;"",NGHIEPVUKT!H81,"")</f>
        <v/>
      </c>
      <c r="D87" s="114" t="str">
        <f>IF(E87&lt;&gt;"",NGHIEPVUKT!K81,"")</f>
        <v/>
      </c>
      <c r="E87" s="38" t="str">
        <f>IF($E$6=NGHIEPVUKT!L81,NGHIEPVUKT!M81,IF('SO CT TIEN MAT'!$E$6=NGHIEPVUKT!M81,NGHIEPVUKT!L81,""))</f>
        <v/>
      </c>
      <c r="F87" s="38">
        <f>IF($E$6=NGHIEPVUKT!L81,NGHIEPVUKT!O81,0)</f>
        <v>0</v>
      </c>
      <c r="G87" s="38">
        <f>IF($E$6=NGHIEPVUKT!M81,NGHIEPVUKT!O81,0)</f>
        <v>0</v>
      </c>
      <c r="H87" s="38">
        <f>IF(F87+G87&lt;&gt;0,$H$9+SUM($F$13:F87)-SUM($G$13:G87),0)</f>
        <v>0</v>
      </c>
    </row>
    <row r="88" spans="1:8" x14ac:dyDescent="0.3">
      <c r="A88" s="114" t="str">
        <f>IF(E88&lt;&gt;"",NGHIEPVUKT!C82,"")</f>
        <v/>
      </c>
      <c r="B88" s="37">
        <f>IF(E88&lt;&gt;"",NGHIEPVUKT!D82,0)</f>
        <v>0</v>
      </c>
      <c r="C88" s="114" t="str">
        <f>IF(E88&lt;&gt;"",NGHIEPVUKT!H82,"")</f>
        <v/>
      </c>
      <c r="D88" s="114" t="str">
        <f>IF(E88&lt;&gt;"",NGHIEPVUKT!K82,"")</f>
        <v/>
      </c>
      <c r="E88" s="38" t="str">
        <f>IF($E$6=NGHIEPVUKT!L82,NGHIEPVUKT!M82,IF('SO CT TIEN MAT'!$E$6=NGHIEPVUKT!M82,NGHIEPVUKT!L82,""))</f>
        <v/>
      </c>
      <c r="F88" s="38">
        <f>IF($E$6=NGHIEPVUKT!L82,NGHIEPVUKT!O82,0)</f>
        <v>0</v>
      </c>
      <c r="G88" s="38">
        <f>IF($E$6=NGHIEPVUKT!M82,NGHIEPVUKT!O82,0)</f>
        <v>0</v>
      </c>
      <c r="H88" s="38">
        <f>IF(F88+G88&lt;&gt;0,$H$9+SUM($F$13:F88)-SUM($G$13:G88),0)</f>
        <v>0</v>
      </c>
    </row>
    <row r="89" spans="1:8" x14ac:dyDescent="0.3">
      <c r="A89" s="114" t="str">
        <f>IF(E89&lt;&gt;"",NGHIEPVUKT!C83,"")</f>
        <v/>
      </c>
      <c r="B89" s="37">
        <f>IF(E89&lt;&gt;"",NGHIEPVUKT!D83,0)</f>
        <v>0</v>
      </c>
      <c r="C89" s="114" t="str">
        <f>IF(E89&lt;&gt;"",NGHIEPVUKT!H83,"")</f>
        <v/>
      </c>
      <c r="D89" s="114" t="str">
        <f>IF(E89&lt;&gt;"",NGHIEPVUKT!K83,"")</f>
        <v/>
      </c>
      <c r="E89" s="38" t="str">
        <f>IF($E$6=NGHIEPVUKT!L83,NGHIEPVUKT!M83,IF('SO CT TIEN MAT'!$E$6=NGHIEPVUKT!M83,NGHIEPVUKT!L83,""))</f>
        <v/>
      </c>
      <c r="F89" s="38">
        <f>IF($E$6=NGHIEPVUKT!L83,NGHIEPVUKT!O83,0)</f>
        <v>0</v>
      </c>
      <c r="G89" s="38">
        <f>IF($E$6=NGHIEPVUKT!M83,NGHIEPVUKT!O83,0)</f>
        <v>0</v>
      </c>
      <c r="H89" s="38">
        <f>IF(F89+G89&lt;&gt;0,$H$9+SUM($F$13:F89)-SUM($G$13:G89),0)</f>
        <v>0</v>
      </c>
    </row>
    <row r="90" spans="1:8" x14ac:dyDescent="0.3">
      <c r="A90" s="114" t="str">
        <f>IF(E90&lt;&gt;"",NGHIEPVUKT!C84,"")</f>
        <v/>
      </c>
      <c r="B90" s="37">
        <f>IF(E90&lt;&gt;"",NGHIEPVUKT!D84,0)</f>
        <v>0</v>
      </c>
      <c r="C90" s="114" t="str">
        <f>IF(E90&lt;&gt;"",NGHIEPVUKT!H84,"")</f>
        <v/>
      </c>
      <c r="D90" s="114" t="str">
        <f>IF(E90&lt;&gt;"",NGHIEPVUKT!K84,"")</f>
        <v/>
      </c>
      <c r="E90" s="38" t="str">
        <f>IF($E$6=NGHIEPVUKT!L84,NGHIEPVUKT!M84,IF('SO CT TIEN MAT'!$E$6=NGHIEPVUKT!M84,NGHIEPVUKT!L84,""))</f>
        <v/>
      </c>
      <c r="F90" s="38">
        <f>IF($E$6=NGHIEPVUKT!L84,NGHIEPVUKT!O84,0)</f>
        <v>0</v>
      </c>
      <c r="G90" s="38">
        <f>IF($E$6=NGHIEPVUKT!M84,NGHIEPVUKT!O84,0)</f>
        <v>0</v>
      </c>
      <c r="H90" s="38">
        <f>IF(F90+G90&lt;&gt;0,$H$9+SUM($F$13:F90)-SUM($G$13:G90),0)</f>
        <v>0</v>
      </c>
    </row>
    <row r="91" spans="1:8" x14ac:dyDescent="0.3">
      <c r="A91" s="114" t="str">
        <f>IF(E91&lt;&gt;"",NGHIEPVUKT!C85,"")</f>
        <v/>
      </c>
      <c r="B91" s="37">
        <f>IF(E91&lt;&gt;"",NGHIEPVUKT!D85,0)</f>
        <v>0</v>
      </c>
      <c r="C91" s="114" t="str">
        <f>IF(E91&lt;&gt;"",NGHIEPVUKT!H85,"")</f>
        <v/>
      </c>
      <c r="D91" s="114" t="str">
        <f>IF(E91&lt;&gt;"",NGHIEPVUKT!K85,"")</f>
        <v/>
      </c>
      <c r="E91" s="38" t="str">
        <f>IF($E$6=NGHIEPVUKT!L85,NGHIEPVUKT!M85,IF('SO CT TIEN MAT'!$E$6=NGHIEPVUKT!M85,NGHIEPVUKT!L85,""))</f>
        <v/>
      </c>
      <c r="F91" s="38">
        <f>IF($E$6=NGHIEPVUKT!L85,NGHIEPVUKT!O85,0)</f>
        <v>0</v>
      </c>
      <c r="G91" s="38">
        <f>IF($E$6=NGHIEPVUKT!M85,NGHIEPVUKT!O85,0)</f>
        <v>0</v>
      </c>
      <c r="H91" s="38">
        <f>IF(F91+G91&lt;&gt;0,$H$9+SUM($F$13:F91)-SUM($G$13:G91),0)</f>
        <v>0</v>
      </c>
    </row>
    <row r="92" spans="1:8" x14ac:dyDescent="0.3">
      <c r="A92" s="114">
        <f>IF(E92&lt;&gt;"",NGHIEPVUKT!C86,"")</f>
        <v>45010</v>
      </c>
      <c r="B92" s="37" t="str">
        <f>IF(E92&lt;&gt;"",NGHIEPVUKT!D86,0)</f>
        <v>PT03</v>
      </c>
      <c r="C92" s="114">
        <f>IF(E92&lt;&gt;"",NGHIEPVUKT!H86,"")</f>
        <v>45010</v>
      </c>
      <c r="D92" s="114" t="str">
        <f>IF(E92&lt;&gt;"",NGHIEPVUKT!K86,"")</f>
        <v>Doanh thu bán hàng</v>
      </c>
      <c r="E92" s="38" t="str">
        <f>IF($E$6=NGHIEPVUKT!L86,NGHIEPVUKT!M86,IF('SO CT TIEN MAT'!$E$6=NGHIEPVUKT!M86,NGHIEPVUKT!L86,""))</f>
        <v>5112</v>
      </c>
      <c r="F92" s="38">
        <f>IF($E$6=NGHIEPVUKT!L86,NGHIEPVUKT!O86,0)</f>
        <v>20600000</v>
      </c>
      <c r="G92" s="38">
        <f>IF($E$6=NGHIEPVUKT!M86,NGHIEPVUKT!O86,0)</f>
        <v>0</v>
      </c>
      <c r="H92" s="38">
        <f>IF(F92+G92&lt;&gt;0,$H$9+SUM($F$13:F92)-SUM($G$13:G92),0)</f>
        <v>857843000</v>
      </c>
    </row>
    <row r="93" spans="1:8" x14ac:dyDescent="0.3">
      <c r="A93" s="114">
        <f>IF(E93&lt;&gt;"",NGHIEPVUKT!C87,"")</f>
        <v>45010</v>
      </c>
      <c r="B93" s="37" t="str">
        <f>IF(E93&lt;&gt;"",NGHIEPVUKT!D87,0)</f>
        <v>PT04</v>
      </c>
      <c r="C93" s="114">
        <f>IF(E93&lt;&gt;"",NGHIEPVUKT!H87,"")</f>
        <v>45010</v>
      </c>
      <c r="D93" s="114" t="str">
        <f>IF(E93&lt;&gt;"",NGHIEPVUKT!K87,"")</f>
        <v>Thuế GTGT phải nộp của HĐ số 106</v>
      </c>
      <c r="E93" s="38" t="str">
        <f>IF($E$6=NGHIEPVUKT!L87,NGHIEPVUKT!M87,IF('SO CT TIEN MAT'!$E$6=NGHIEPVUKT!M87,NGHIEPVUKT!L87,""))</f>
        <v>33311</v>
      </c>
      <c r="F93" s="38">
        <f>IF($E$6=NGHIEPVUKT!L87,NGHIEPVUKT!O87,0)</f>
        <v>2060000</v>
      </c>
      <c r="G93" s="38">
        <f>IF($E$6=NGHIEPVUKT!M87,NGHIEPVUKT!O87,0)</f>
        <v>0</v>
      </c>
      <c r="H93" s="38">
        <f>IF(F93+G93&lt;&gt;0,$H$9+SUM($F$13:F93)-SUM($G$13:G93),0)</f>
        <v>859903000</v>
      </c>
    </row>
    <row r="94" spans="1:8" x14ac:dyDescent="0.3">
      <c r="A94" s="114" t="str">
        <f>IF(E94&lt;&gt;"",NGHIEPVUKT!C88,"")</f>
        <v/>
      </c>
      <c r="B94" s="37">
        <f>IF(E94&lt;&gt;"",NGHIEPVUKT!D88,0)</f>
        <v>0</v>
      </c>
      <c r="C94" s="114" t="str">
        <f>IF(E94&lt;&gt;"",NGHIEPVUKT!H88,"")</f>
        <v/>
      </c>
      <c r="D94" s="114" t="str">
        <f>IF(E94&lt;&gt;"",NGHIEPVUKT!K88,"")</f>
        <v/>
      </c>
      <c r="E94" s="38" t="str">
        <f>IF($E$6=NGHIEPVUKT!L88,NGHIEPVUKT!M88,IF('SO CT TIEN MAT'!$E$6=NGHIEPVUKT!M88,NGHIEPVUKT!L88,""))</f>
        <v/>
      </c>
      <c r="F94" s="38">
        <f>IF($E$6=NGHIEPVUKT!L88,NGHIEPVUKT!O88,0)</f>
        <v>0</v>
      </c>
      <c r="G94" s="38">
        <f>IF($E$6=NGHIEPVUKT!M88,NGHIEPVUKT!O88,0)</f>
        <v>0</v>
      </c>
      <c r="H94" s="38">
        <f>IF(F94+G94&lt;&gt;0,$H$9+SUM($F$13:F94)-SUM($G$13:G94),0)</f>
        <v>0</v>
      </c>
    </row>
    <row r="95" spans="1:8" x14ac:dyDescent="0.3">
      <c r="A95" s="114" t="str">
        <f>IF(E95&lt;&gt;"",NGHIEPVUKT!C89,"")</f>
        <v/>
      </c>
      <c r="B95" s="37">
        <f>IF(E95&lt;&gt;"",NGHIEPVUKT!D89,0)</f>
        <v>0</v>
      </c>
      <c r="C95" s="114" t="str">
        <f>IF(E95&lt;&gt;"",NGHIEPVUKT!H89,"")</f>
        <v/>
      </c>
      <c r="D95" s="114" t="str">
        <f>IF(E95&lt;&gt;"",NGHIEPVUKT!K89,"")</f>
        <v/>
      </c>
      <c r="E95" s="38" t="str">
        <f>IF($E$6=NGHIEPVUKT!L89,NGHIEPVUKT!M89,IF('SO CT TIEN MAT'!$E$6=NGHIEPVUKT!M89,NGHIEPVUKT!L89,""))</f>
        <v/>
      </c>
      <c r="F95" s="38">
        <f>IF($E$6=NGHIEPVUKT!L89,NGHIEPVUKT!O89,0)</f>
        <v>0</v>
      </c>
      <c r="G95" s="38">
        <f>IF($E$6=NGHIEPVUKT!M89,NGHIEPVUKT!O89,0)</f>
        <v>0</v>
      </c>
      <c r="H95" s="38">
        <f>IF(F95+G95&lt;&gt;0,$H$9+SUM($F$13:F95)-SUM($G$13:G95),0)</f>
        <v>0</v>
      </c>
    </row>
    <row r="96" spans="1:8" x14ac:dyDescent="0.3">
      <c r="A96" s="114" t="str">
        <f>IF(E96&lt;&gt;"",NGHIEPVUKT!C90,"")</f>
        <v/>
      </c>
      <c r="B96" s="37">
        <f>IF(E96&lt;&gt;"",NGHIEPVUKT!D90,0)</f>
        <v>0</v>
      </c>
      <c r="C96" s="114" t="str">
        <f>IF(E96&lt;&gt;"",NGHIEPVUKT!H90,"")</f>
        <v/>
      </c>
      <c r="D96" s="114" t="str">
        <f>IF(E96&lt;&gt;"",NGHIEPVUKT!K90,"")</f>
        <v/>
      </c>
      <c r="E96" s="38" t="str">
        <f>IF($E$6=NGHIEPVUKT!L90,NGHIEPVUKT!M90,IF('SO CT TIEN MAT'!$E$6=NGHIEPVUKT!M90,NGHIEPVUKT!L90,""))</f>
        <v/>
      </c>
      <c r="F96" s="38">
        <f>IF($E$6=NGHIEPVUKT!L90,NGHIEPVUKT!O90,0)</f>
        <v>0</v>
      </c>
      <c r="G96" s="38">
        <f>IF($E$6=NGHIEPVUKT!M90,NGHIEPVUKT!O90,0)</f>
        <v>0</v>
      </c>
      <c r="H96" s="38">
        <f>IF(F96+G96&lt;&gt;0,$H$9+SUM($F$13:F96)-SUM($G$13:G96),0)</f>
        <v>0</v>
      </c>
    </row>
    <row r="97" spans="1:8" x14ac:dyDescent="0.3">
      <c r="A97" s="114" t="str">
        <f>IF(E97&lt;&gt;"",NGHIEPVUKT!C91,"")</f>
        <v/>
      </c>
      <c r="B97" s="37">
        <f>IF(E97&lt;&gt;"",NGHIEPVUKT!D91,0)</f>
        <v>0</v>
      </c>
      <c r="C97" s="114" t="str">
        <f>IF(E97&lt;&gt;"",NGHIEPVUKT!H91,"")</f>
        <v/>
      </c>
      <c r="D97" s="114" t="str">
        <f>IF(E97&lt;&gt;"",NGHIEPVUKT!K91,"")</f>
        <v/>
      </c>
      <c r="E97" s="38" t="str">
        <f>IF($E$6=NGHIEPVUKT!L91,NGHIEPVUKT!M91,IF('SO CT TIEN MAT'!$E$6=NGHIEPVUKT!M91,NGHIEPVUKT!L91,""))</f>
        <v/>
      </c>
      <c r="F97" s="38">
        <f>IF($E$6=NGHIEPVUKT!L91,NGHIEPVUKT!O91,0)</f>
        <v>0</v>
      </c>
      <c r="G97" s="38">
        <f>IF($E$6=NGHIEPVUKT!M91,NGHIEPVUKT!O91,0)</f>
        <v>0</v>
      </c>
      <c r="H97" s="38">
        <f>IF(F97+G97&lt;&gt;0,$H$9+SUM($F$13:F97)-SUM($G$13:G97),0)</f>
        <v>0</v>
      </c>
    </row>
    <row r="98" spans="1:8" x14ac:dyDescent="0.3">
      <c r="A98" s="114" t="str">
        <f>IF(E98&lt;&gt;"",NGHIEPVUKT!C92,"")</f>
        <v/>
      </c>
      <c r="B98" s="37">
        <f>IF(E98&lt;&gt;"",NGHIEPVUKT!D92,0)</f>
        <v>0</v>
      </c>
      <c r="C98" s="114" t="str">
        <f>IF(E98&lt;&gt;"",NGHIEPVUKT!H92,"")</f>
        <v/>
      </c>
      <c r="D98" s="114" t="str">
        <f>IF(E98&lt;&gt;"",NGHIEPVUKT!K92,"")</f>
        <v/>
      </c>
      <c r="E98" s="38" t="str">
        <f>IF($E$6=NGHIEPVUKT!L92,NGHIEPVUKT!M92,IF('SO CT TIEN MAT'!$E$6=NGHIEPVUKT!M92,NGHIEPVUKT!L92,""))</f>
        <v/>
      </c>
      <c r="F98" s="38">
        <f>IF($E$6=NGHIEPVUKT!L92,NGHIEPVUKT!O92,0)</f>
        <v>0</v>
      </c>
      <c r="G98" s="38">
        <f>IF($E$6=NGHIEPVUKT!M92,NGHIEPVUKT!O92,0)</f>
        <v>0</v>
      </c>
      <c r="H98" s="38">
        <f>IF(F98+G98&lt;&gt;0,$H$9+SUM($F$13:F98)-SUM($G$13:G98),0)</f>
        <v>0</v>
      </c>
    </row>
    <row r="99" spans="1:8" x14ac:dyDescent="0.3">
      <c r="A99" s="114" t="str">
        <f>IF(E99&lt;&gt;"",NGHIEPVUKT!C93,"")</f>
        <v/>
      </c>
      <c r="B99" s="37">
        <f>IF(E99&lt;&gt;"",NGHIEPVUKT!D93,0)</f>
        <v>0</v>
      </c>
      <c r="C99" s="114" t="str">
        <f>IF(E99&lt;&gt;"",NGHIEPVUKT!H93,"")</f>
        <v/>
      </c>
      <c r="D99" s="114" t="str">
        <f>IF(E99&lt;&gt;"",NGHIEPVUKT!K93,"")</f>
        <v/>
      </c>
      <c r="E99" s="38" t="str">
        <f>IF($E$6=NGHIEPVUKT!L93,NGHIEPVUKT!M93,IF('SO CT TIEN MAT'!$E$6=NGHIEPVUKT!M93,NGHIEPVUKT!L93,""))</f>
        <v/>
      </c>
      <c r="F99" s="38">
        <f>IF($E$6=NGHIEPVUKT!L93,NGHIEPVUKT!O93,0)</f>
        <v>0</v>
      </c>
      <c r="G99" s="38">
        <f>IF($E$6=NGHIEPVUKT!M93,NGHIEPVUKT!O93,0)</f>
        <v>0</v>
      </c>
      <c r="H99" s="38">
        <f>IF(F99+G99&lt;&gt;0,$H$9+SUM($F$13:F99)-SUM($G$13:G99),0)</f>
        <v>0</v>
      </c>
    </row>
    <row r="100" spans="1:8" x14ac:dyDescent="0.3">
      <c r="A100" s="114" t="str">
        <f>IF(E100&lt;&gt;"",NGHIEPVUKT!C94,"")</f>
        <v>30/03/2023</v>
      </c>
      <c r="B100" s="37" t="str">
        <f>IF(E100&lt;&gt;"",NGHIEPVUKT!D94,0)</f>
        <v>PT05</v>
      </c>
      <c r="C100" s="114" t="str">
        <f>IF(E100&lt;&gt;"",NGHIEPVUKT!H94,"")</f>
        <v>30/03/2023</v>
      </c>
      <c r="D100" s="114" t="str">
        <f>IF(E100&lt;&gt;"",NGHIEPVUKT!K94,"")</f>
        <v>Thu tiền thừa tạm ứng</v>
      </c>
      <c r="E100" s="38" t="str">
        <f>IF($E$6=NGHIEPVUKT!L94,NGHIEPVUKT!M94,IF('SO CT TIEN MAT'!$E$6=NGHIEPVUKT!M94,NGHIEPVUKT!L94,""))</f>
        <v>14102</v>
      </c>
      <c r="F100" s="38">
        <f>IF($E$6=NGHIEPVUKT!L94,NGHIEPVUKT!O94,0)</f>
        <v>500000</v>
      </c>
      <c r="G100" s="38">
        <f>IF($E$6=NGHIEPVUKT!M94,NGHIEPVUKT!O94,0)</f>
        <v>0</v>
      </c>
      <c r="H100" s="38">
        <f>IF(F100+G100&lt;&gt;0,$H$9+SUM($F$13:F100)-SUM($G$13:G100),0)</f>
        <v>860403000</v>
      </c>
    </row>
    <row r="101" spans="1:8" x14ac:dyDescent="0.3">
      <c r="A101" s="114" t="str">
        <f>IF(E101&lt;&gt;"",NGHIEPVUKT!C95,"")</f>
        <v/>
      </c>
      <c r="B101" s="37">
        <f>IF(E101&lt;&gt;"",NGHIEPVUKT!D95,0)</f>
        <v>0</v>
      </c>
      <c r="C101" s="114" t="str">
        <f>IF(E101&lt;&gt;"",NGHIEPVUKT!H95,"")</f>
        <v/>
      </c>
      <c r="D101" s="114" t="str">
        <f>IF(E101&lt;&gt;"",NGHIEPVUKT!K95,"")</f>
        <v/>
      </c>
      <c r="E101" s="38" t="str">
        <f>IF($E$6=NGHIEPVUKT!L95,NGHIEPVUKT!M95,IF('SO CT TIEN MAT'!$E$6=NGHIEPVUKT!M95,NGHIEPVUKT!L95,""))</f>
        <v/>
      </c>
      <c r="F101" s="38">
        <f>IF($E$6=NGHIEPVUKT!L95,NGHIEPVUKT!O95,0)</f>
        <v>0</v>
      </c>
      <c r="G101" s="38">
        <f>IF($E$6=NGHIEPVUKT!M95,NGHIEPVUKT!O95,0)</f>
        <v>0</v>
      </c>
      <c r="H101" s="38">
        <f>IF(F101+G101&lt;&gt;0,$H$9+SUM($F$13:F101)-SUM($G$13:G101),0)</f>
        <v>0</v>
      </c>
    </row>
    <row r="102" spans="1:8" x14ac:dyDescent="0.3">
      <c r="A102" s="114" t="str">
        <f>IF(E102&lt;&gt;"",NGHIEPVUKT!C96,"")</f>
        <v/>
      </c>
      <c r="B102" s="37">
        <f>IF(E102&lt;&gt;"",NGHIEPVUKT!D96,0)</f>
        <v>0</v>
      </c>
      <c r="C102" s="114" t="str">
        <f>IF(E102&lt;&gt;"",NGHIEPVUKT!H96,"")</f>
        <v/>
      </c>
      <c r="D102" s="114" t="str">
        <f>IF(E102&lt;&gt;"",NGHIEPVUKT!K96,"")</f>
        <v/>
      </c>
      <c r="E102" s="38" t="str">
        <f>IF($E$6=NGHIEPVUKT!L96,NGHIEPVUKT!M96,IF('SO CT TIEN MAT'!$E$6=NGHIEPVUKT!M96,NGHIEPVUKT!L96,""))</f>
        <v/>
      </c>
      <c r="F102" s="38">
        <f>IF($E$6=NGHIEPVUKT!L96,NGHIEPVUKT!O96,0)</f>
        <v>0</v>
      </c>
      <c r="G102" s="38">
        <f>IF($E$6=NGHIEPVUKT!M96,NGHIEPVUKT!O96,0)</f>
        <v>0</v>
      </c>
      <c r="H102" s="38">
        <f>IF(F102+G102&lt;&gt;0,$H$9+SUM($F$13:F102)-SUM($G$13:G102),0)</f>
        <v>0</v>
      </c>
    </row>
    <row r="103" spans="1:8" x14ac:dyDescent="0.3">
      <c r="A103" s="114" t="str">
        <f>IF(E103&lt;&gt;"",NGHIEPVUKT!C97,"")</f>
        <v/>
      </c>
      <c r="B103" s="37">
        <f>IF(E103&lt;&gt;"",NGHIEPVUKT!D97,0)</f>
        <v>0</v>
      </c>
      <c r="C103" s="114" t="str">
        <f>IF(E103&lt;&gt;"",NGHIEPVUKT!H97,"")</f>
        <v/>
      </c>
      <c r="D103" s="114" t="str">
        <f>IF(E103&lt;&gt;"",NGHIEPVUKT!K97,"")</f>
        <v/>
      </c>
      <c r="E103" s="38" t="str">
        <f>IF($E$6=NGHIEPVUKT!L97,NGHIEPVUKT!M97,IF('SO CT TIEN MAT'!$E$6=NGHIEPVUKT!M97,NGHIEPVUKT!L97,""))</f>
        <v/>
      </c>
      <c r="F103" s="38">
        <f>IF($E$6=NGHIEPVUKT!L97,NGHIEPVUKT!O97,0)</f>
        <v>0</v>
      </c>
      <c r="G103" s="38">
        <f>IF($E$6=NGHIEPVUKT!M97,NGHIEPVUKT!O97,0)</f>
        <v>0</v>
      </c>
      <c r="H103" s="38">
        <f>IF(F103+G103&lt;&gt;0,$H$9+SUM($F$13:F103)-SUM($G$13:G103),0)</f>
        <v>0</v>
      </c>
    </row>
    <row r="104" spans="1:8" x14ac:dyDescent="0.3">
      <c r="A104" s="114" t="str">
        <f>IF(E104&lt;&gt;"",NGHIEPVUKT!C98,"")</f>
        <v/>
      </c>
      <c r="B104" s="37">
        <f>IF(E104&lt;&gt;"",NGHIEPVUKT!D98,0)</f>
        <v>0</v>
      </c>
      <c r="C104" s="114" t="str">
        <f>IF(E104&lt;&gt;"",NGHIEPVUKT!H98,"")</f>
        <v/>
      </c>
      <c r="D104" s="114" t="str">
        <f>IF(E104&lt;&gt;"",NGHIEPVUKT!K98,"")</f>
        <v/>
      </c>
      <c r="E104" s="38" t="str">
        <f>IF($E$6=NGHIEPVUKT!L98,NGHIEPVUKT!M98,IF('SO CT TIEN MAT'!$E$6=NGHIEPVUKT!M98,NGHIEPVUKT!L98,""))</f>
        <v/>
      </c>
      <c r="F104" s="38">
        <f>IF($E$6=NGHIEPVUKT!L98,NGHIEPVUKT!O98,0)</f>
        <v>0</v>
      </c>
      <c r="G104" s="38">
        <f>IF($E$6=NGHIEPVUKT!M98,NGHIEPVUKT!O98,0)</f>
        <v>0</v>
      </c>
      <c r="H104" s="38">
        <f>IF(F104+G104&lt;&gt;0,$H$9+SUM($F$13:F104)-SUM($G$13:G104),0)</f>
        <v>0</v>
      </c>
    </row>
    <row r="105" spans="1:8" x14ac:dyDescent="0.3">
      <c r="A105" s="114" t="str">
        <f>IF(E105&lt;&gt;"",NGHIEPVUKT!C99,"")</f>
        <v/>
      </c>
      <c r="B105" s="37">
        <f>IF(E105&lt;&gt;"",NGHIEPVUKT!D99,0)</f>
        <v>0</v>
      </c>
      <c r="C105" s="114" t="str">
        <f>IF(E105&lt;&gt;"",NGHIEPVUKT!H99,"")</f>
        <v/>
      </c>
      <c r="D105" s="114" t="str">
        <f>IF(E105&lt;&gt;"",NGHIEPVUKT!K99,"")</f>
        <v/>
      </c>
      <c r="E105" s="38" t="str">
        <f>IF($E$6=NGHIEPVUKT!L99,NGHIEPVUKT!M99,IF('SO CT TIEN MAT'!$E$6=NGHIEPVUKT!M99,NGHIEPVUKT!L99,""))</f>
        <v/>
      </c>
      <c r="F105" s="38">
        <f>IF($E$6=NGHIEPVUKT!L99,NGHIEPVUKT!O99,0)</f>
        <v>0</v>
      </c>
      <c r="G105" s="38">
        <f>IF($E$6=NGHIEPVUKT!M99,NGHIEPVUKT!O99,0)</f>
        <v>0</v>
      </c>
      <c r="H105" s="38">
        <f>IF(F105+G105&lt;&gt;0,$H$9+SUM($F$13:F105)-SUM($G$13:G105),0)</f>
        <v>0</v>
      </c>
    </row>
    <row r="106" spans="1:8" x14ac:dyDescent="0.3">
      <c r="A106" s="114" t="str">
        <f>IF(E106&lt;&gt;"",NGHIEPVUKT!C100,"")</f>
        <v/>
      </c>
      <c r="B106" s="37">
        <f>IF(E106&lt;&gt;"",NGHIEPVUKT!D100,0)</f>
        <v>0</v>
      </c>
      <c r="C106" s="114" t="str">
        <f>IF(E106&lt;&gt;"",NGHIEPVUKT!H100,"")</f>
        <v/>
      </c>
      <c r="D106" s="114" t="str">
        <f>IF(E106&lt;&gt;"",NGHIEPVUKT!K100,"")</f>
        <v/>
      </c>
      <c r="E106" s="38" t="str">
        <f>IF($E$6=NGHIEPVUKT!L100,NGHIEPVUKT!M100,IF('SO CT TIEN MAT'!$E$6=NGHIEPVUKT!M100,NGHIEPVUKT!L100,""))</f>
        <v/>
      </c>
      <c r="F106" s="38">
        <f>IF($E$6=NGHIEPVUKT!L100,NGHIEPVUKT!O100,0)</f>
        <v>0</v>
      </c>
      <c r="G106" s="38">
        <f>IF($E$6=NGHIEPVUKT!M100,NGHIEPVUKT!O100,0)</f>
        <v>0</v>
      </c>
      <c r="H106" s="38">
        <f>IF(F106+G106&lt;&gt;0,$H$9+SUM($F$13:F106)-SUM($G$13:G106),0)</f>
        <v>0</v>
      </c>
    </row>
    <row r="107" spans="1:8" x14ac:dyDescent="0.3">
      <c r="A107" s="114" t="str">
        <f>IF(E107&lt;&gt;"",NGHIEPVUKT!C101,"")</f>
        <v/>
      </c>
      <c r="B107" s="37">
        <f>IF(E107&lt;&gt;"",NGHIEPVUKT!D101,0)</f>
        <v>0</v>
      </c>
      <c r="C107" s="114" t="str">
        <f>IF(E107&lt;&gt;"",NGHIEPVUKT!H101,"")</f>
        <v/>
      </c>
      <c r="D107" s="114" t="str">
        <f>IF(E107&lt;&gt;"",NGHIEPVUKT!K101,"")</f>
        <v/>
      </c>
      <c r="E107" s="38" t="str">
        <f>IF($E$6=NGHIEPVUKT!L101,NGHIEPVUKT!M101,IF('SO CT TIEN MAT'!$E$6=NGHIEPVUKT!M101,NGHIEPVUKT!L101,""))</f>
        <v/>
      </c>
      <c r="F107" s="38">
        <f>IF($E$6=NGHIEPVUKT!L101,NGHIEPVUKT!O101,0)</f>
        <v>0</v>
      </c>
      <c r="G107" s="38">
        <f>IF($E$6=NGHIEPVUKT!M101,NGHIEPVUKT!O101,0)</f>
        <v>0</v>
      </c>
      <c r="H107" s="38">
        <f>IF(F107+G107&lt;&gt;0,$H$9+SUM($F$13:F107)-SUM($G$13:G107),0)</f>
        <v>0</v>
      </c>
    </row>
    <row r="108" spans="1:8" x14ac:dyDescent="0.3">
      <c r="A108" s="114" t="str">
        <f>IF(E108&lt;&gt;"",NGHIEPVUKT!C102,"")</f>
        <v/>
      </c>
      <c r="B108" s="37">
        <f>IF(E108&lt;&gt;"",NGHIEPVUKT!D102,0)</f>
        <v>0</v>
      </c>
      <c r="C108" s="114" t="str">
        <f>IF(E108&lt;&gt;"",NGHIEPVUKT!H102,"")</f>
        <v/>
      </c>
      <c r="D108" s="114" t="str">
        <f>IF(E108&lt;&gt;"",NGHIEPVUKT!K102,"")</f>
        <v/>
      </c>
      <c r="E108" s="38" t="str">
        <f>IF($E$6=NGHIEPVUKT!L102,NGHIEPVUKT!M102,IF('SO CT TIEN MAT'!$E$6=NGHIEPVUKT!M102,NGHIEPVUKT!L102,""))</f>
        <v/>
      </c>
      <c r="F108" s="38">
        <f>IF($E$6=NGHIEPVUKT!L102,NGHIEPVUKT!O102,0)</f>
        <v>0</v>
      </c>
      <c r="G108" s="38">
        <f>IF($E$6=NGHIEPVUKT!M102,NGHIEPVUKT!O102,0)</f>
        <v>0</v>
      </c>
      <c r="H108" s="38">
        <f>IF(F108+G108&lt;&gt;0,$H$9+SUM($F$13:F108)-SUM($G$13:G108),0)</f>
        <v>0</v>
      </c>
    </row>
    <row r="109" spans="1:8" x14ac:dyDescent="0.3">
      <c r="A109" s="114" t="str">
        <f>IF(E109&lt;&gt;"",NGHIEPVUKT!C103,"")</f>
        <v/>
      </c>
      <c r="B109" s="37">
        <f>IF(E109&lt;&gt;"",NGHIEPVUKT!D103,0)</f>
        <v>0</v>
      </c>
      <c r="C109" s="114" t="str">
        <f>IF(E109&lt;&gt;"",NGHIEPVUKT!H103,"")</f>
        <v/>
      </c>
      <c r="D109" s="114" t="str">
        <f>IF(E109&lt;&gt;"",NGHIEPVUKT!K103,"")</f>
        <v/>
      </c>
      <c r="E109" s="38" t="str">
        <f>IF($E$6=NGHIEPVUKT!L103,NGHIEPVUKT!M103,IF('SO CT TIEN MAT'!$E$6=NGHIEPVUKT!M103,NGHIEPVUKT!L103,""))</f>
        <v/>
      </c>
      <c r="F109" s="38">
        <f>IF($E$6=NGHIEPVUKT!L103,NGHIEPVUKT!O103,0)</f>
        <v>0</v>
      </c>
      <c r="G109" s="38">
        <f>IF($E$6=NGHIEPVUKT!M103,NGHIEPVUKT!O103,0)</f>
        <v>0</v>
      </c>
      <c r="H109" s="38">
        <f>IF(F109+G109&lt;&gt;0,$H$9+SUM($F$13:F109)-SUM($G$13:G109),0)</f>
        <v>0</v>
      </c>
    </row>
    <row r="110" spans="1:8" x14ac:dyDescent="0.3">
      <c r="A110" s="114" t="str">
        <f>IF(E110&lt;&gt;"",NGHIEPVUKT!C104,"")</f>
        <v/>
      </c>
      <c r="B110" s="37">
        <f>IF(E110&lt;&gt;"",NGHIEPVUKT!D104,0)</f>
        <v>0</v>
      </c>
      <c r="C110" s="114" t="str">
        <f>IF(E110&lt;&gt;"",NGHIEPVUKT!H104,"")</f>
        <v/>
      </c>
      <c r="D110" s="114" t="str">
        <f>IF(E110&lt;&gt;"",NGHIEPVUKT!K104,"")</f>
        <v/>
      </c>
      <c r="E110" s="38" t="str">
        <f>IF($E$6=NGHIEPVUKT!L104,NGHIEPVUKT!M104,IF('SO CT TIEN MAT'!$E$6=NGHIEPVUKT!M104,NGHIEPVUKT!L104,""))</f>
        <v/>
      </c>
      <c r="F110" s="38">
        <f>IF($E$6=NGHIEPVUKT!L104,NGHIEPVUKT!O104,0)</f>
        <v>0</v>
      </c>
      <c r="G110" s="38">
        <f>IF($E$6=NGHIEPVUKT!M104,NGHIEPVUKT!O104,0)</f>
        <v>0</v>
      </c>
      <c r="H110" s="38">
        <f>IF(F110+G110&lt;&gt;0,$H$9+SUM($F$13:F110)-SUM($G$13:G110),0)</f>
        <v>0</v>
      </c>
    </row>
    <row r="111" spans="1:8" x14ac:dyDescent="0.3">
      <c r="A111" s="114" t="str">
        <f>IF(E111&lt;&gt;"",NGHIEPVUKT!C105,"")</f>
        <v/>
      </c>
      <c r="B111" s="37">
        <f>IF(E111&lt;&gt;"",NGHIEPVUKT!D105,0)</f>
        <v>0</v>
      </c>
      <c r="C111" s="114" t="str">
        <f>IF(E111&lt;&gt;"",NGHIEPVUKT!H105,"")</f>
        <v/>
      </c>
      <c r="D111" s="114" t="str">
        <f>IF(E111&lt;&gt;"",NGHIEPVUKT!K105,"")</f>
        <v/>
      </c>
      <c r="E111" s="38" t="str">
        <f>IF($E$6=NGHIEPVUKT!L105,NGHIEPVUKT!M105,IF('SO CT TIEN MAT'!$E$6=NGHIEPVUKT!M105,NGHIEPVUKT!L105,""))</f>
        <v/>
      </c>
      <c r="F111" s="38">
        <f>IF($E$6=NGHIEPVUKT!L105,NGHIEPVUKT!O105,0)</f>
        <v>0</v>
      </c>
      <c r="G111" s="38">
        <f>IF($E$6=NGHIEPVUKT!M105,NGHIEPVUKT!O105,0)</f>
        <v>0</v>
      </c>
      <c r="H111" s="38">
        <f>IF(F111+G111&lt;&gt;0,$H$9+SUM($F$13:F111)-SUM($G$13:G111),0)</f>
        <v>0</v>
      </c>
    </row>
    <row r="112" spans="1:8" x14ac:dyDescent="0.3">
      <c r="A112" s="114" t="str">
        <f>IF(E112&lt;&gt;"",NGHIEPVUKT!C106,"")</f>
        <v/>
      </c>
      <c r="B112" s="37">
        <f>IF(E112&lt;&gt;"",NGHIEPVUKT!D106,0)</f>
        <v>0</v>
      </c>
      <c r="C112" s="114" t="str">
        <f>IF(E112&lt;&gt;"",NGHIEPVUKT!H106,"")</f>
        <v/>
      </c>
      <c r="D112" s="114" t="str">
        <f>IF(E112&lt;&gt;"",NGHIEPVUKT!K106,"")</f>
        <v/>
      </c>
      <c r="E112" s="38" t="str">
        <f>IF($E$6=NGHIEPVUKT!L106,NGHIEPVUKT!M106,IF('SO CT TIEN MAT'!$E$6=NGHIEPVUKT!M106,NGHIEPVUKT!L106,""))</f>
        <v/>
      </c>
      <c r="F112" s="38">
        <f>IF($E$6=NGHIEPVUKT!L106,NGHIEPVUKT!O106,0)</f>
        <v>0</v>
      </c>
      <c r="G112" s="38">
        <f>IF($E$6=NGHIEPVUKT!M106,NGHIEPVUKT!O106,0)</f>
        <v>0</v>
      </c>
      <c r="H112" s="38">
        <f>IF(F112+G112&lt;&gt;0,$H$9+SUM($F$13:F112)-SUM($G$13:G112),0)</f>
        <v>0</v>
      </c>
    </row>
    <row r="113" spans="1:8" x14ac:dyDescent="0.3">
      <c r="A113" s="114" t="str">
        <f>IF(E113&lt;&gt;"",NGHIEPVUKT!C107,"")</f>
        <v/>
      </c>
      <c r="B113" s="37">
        <f>IF(E113&lt;&gt;"",NGHIEPVUKT!D107,0)</f>
        <v>0</v>
      </c>
      <c r="C113" s="114" t="str">
        <f>IF(E113&lt;&gt;"",NGHIEPVUKT!H107,"")</f>
        <v/>
      </c>
      <c r="D113" s="114" t="str">
        <f>IF(E113&lt;&gt;"",NGHIEPVUKT!K107,"")</f>
        <v/>
      </c>
      <c r="E113" s="38" t="str">
        <f>IF($E$6=NGHIEPVUKT!L107,NGHIEPVUKT!M107,IF('SO CT TIEN MAT'!$E$6=NGHIEPVUKT!M107,NGHIEPVUKT!L107,""))</f>
        <v/>
      </c>
      <c r="F113" s="38">
        <f>IF($E$6=NGHIEPVUKT!L107,NGHIEPVUKT!O107,0)</f>
        <v>0</v>
      </c>
      <c r="G113" s="38">
        <f>IF($E$6=NGHIEPVUKT!M107,NGHIEPVUKT!O107,0)</f>
        <v>0</v>
      </c>
      <c r="H113" s="38">
        <f>IF(F113+G113&lt;&gt;0,$H$9+SUM($F$13:F113)-SUM($G$13:G113),0)</f>
        <v>0</v>
      </c>
    </row>
    <row r="114" spans="1:8" x14ac:dyDescent="0.3">
      <c r="A114" s="114" t="str">
        <f>IF(E114&lt;&gt;"",NGHIEPVUKT!C108,"")</f>
        <v/>
      </c>
      <c r="B114" s="37">
        <f>IF(E114&lt;&gt;"",NGHIEPVUKT!D108,0)</f>
        <v>0</v>
      </c>
      <c r="C114" s="114" t="str">
        <f>IF(E114&lt;&gt;"",NGHIEPVUKT!H108,"")</f>
        <v/>
      </c>
      <c r="D114" s="114" t="str">
        <f>IF(E114&lt;&gt;"",NGHIEPVUKT!K108,"")</f>
        <v/>
      </c>
      <c r="E114" s="38" t="str">
        <f>IF($E$6=NGHIEPVUKT!L108,NGHIEPVUKT!M108,IF('SO CT TIEN MAT'!$E$6=NGHIEPVUKT!M108,NGHIEPVUKT!L108,""))</f>
        <v/>
      </c>
      <c r="F114" s="38">
        <f>IF($E$6=NGHIEPVUKT!L108,NGHIEPVUKT!O108,0)</f>
        <v>0</v>
      </c>
      <c r="G114" s="38">
        <f>IF($E$6=NGHIEPVUKT!M108,NGHIEPVUKT!O108,0)</f>
        <v>0</v>
      </c>
      <c r="H114" s="38">
        <f>IF(F114+G114&lt;&gt;0,$H$9+SUM($F$13:F114)-SUM($G$13:G114),0)</f>
        <v>0</v>
      </c>
    </row>
    <row r="115" spans="1:8" x14ac:dyDescent="0.3">
      <c r="A115" s="114" t="str">
        <f>IF(E115&lt;&gt;"",NGHIEPVUKT!C109,"")</f>
        <v/>
      </c>
      <c r="B115" s="37">
        <f>IF(E115&lt;&gt;"",NGHIEPVUKT!D109,0)</f>
        <v>0</v>
      </c>
      <c r="C115" s="114" t="str">
        <f>IF(E115&lt;&gt;"",NGHIEPVUKT!H109,"")</f>
        <v/>
      </c>
      <c r="D115" s="114" t="str">
        <f>IF(E115&lt;&gt;"",NGHIEPVUKT!K109,"")</f>
        <v/>
      </c>
      <c r="E115" s="38" t="str">
        <f>IF($E$6=NGHIEPVUKT!L109,NGHIEPVUKT!M109,IF('SO CT TIEN MAT'!$E$6=NGHIEPVUKT!M109,NGHIEPVUKT!L109,""))</f>
        <v/>
      </c>
      <c r="F115" s="38">
        <f>IF($E$6=NGHIEPVUKT!L109,NGHIEPVUKT!O109,0)</f>
        <v>0</v>
      </c>
      <c r="G115" s="38">
        <f>IF($E$6=NGHIEPVUKT!M109,NGHIEPVUKT!O109,0)</f>
        <v>0</v>
      </c>
      <c r="H115" s="38">
        <f>IF(F115+G115&lt;&gt;0,$H$9+SUM($F$13:F115)-SUM($G$13:G115),0)</f>
        <v>0</v>
      </c>
    </row>
    <row r="116" spans="1:8" x14ac:dyDescent="0.3">
      <c r="A116" s="114" t="str">
        <f>IF(E116&lt;&gt;"",NGHIEPVUKT!C110,"")</f>
        <v/>
      </c>
      <c r="B116" s="37">
        <f>IF(E116&lt;&gt;"",NGHIEPVUKT!D110,0)</f>
        <v>0</v>
      </c>
      <c r="C116" s="114" t="str">
        <f>IF(E116&lt;&gt;"",NGHIEPVUKT!H110,"")</f>
        <v/>
      </c>
      <c r="D116" s="114" t="str">
        <f>IF(E116&lt;&gt;"",NGHIEPVUKT!K110,"")</f>
        <v/>
      </c>
      <c r="E116" s="38" t="str">
        <f>IF($E$6=NGHIEPVUKT!L110,NGHIEPVUKT!M110,IF('SO CT TIEN MAT'!$E$6=NGHIEPVUKT!M110,NGHIEPVUKT!L110,""))</f>
        <v/>
      </c>
      <c r="F116" s="38">
        <f>IF($E$6=NGHIEPVUKT!L110,NGHIEPVUKT!O110,0)</f>
        <v>0</v>
      </c>
      <c r="G116" s="38">
        <f>IF($E$6=NGHIEPVUKT!M110,NGHIEPVUKT!O110,0)</f>
        <v>0</v>
      </c>
      <c r="H116" s="38">
        <f>IF(F116+G116&lt;&gt;0,$H$9+SUM($F$13:F116)-SUM($G$13:G116),0)</f>
        <v>0</v>
      </c>
    </row>
    <row r="117" spans="1:8" x14ac:dyDescent="0.3">
      <c r="A117" s="114" t="str">
        <f>IF(E117&lt;&gt;"",NGHIEPVUKT!C111,"")</f>
        <v/>
      </c>
      <c r="B117" s="37">
        <f>IF(E117&lt;&gt;"",NGHIEPVUKT!D111,0)</f>
        <v>0</v>
      </c>
      <c r="C117" s="114" t="str">
        <f>IF(E117&lt;&gt;"",NGHIEPVUKT!H111,"")</f>
        <v/>
      </c>
      <c r="D117" s="114" t="str">
        <f>IF(E117&lt;&gt;"",NGHIEPVUKT!K111,"")</f>
        <v/>
      </c>
      <c r="E117" s="38" t="str">
        <f>IF($E$6=NGHIEPVUKT!L111,NGHIEPVUKT!M111,IF('SO CT TIEN MAT'!$E$6=NGHIEPVUKT!M111,NGHIEPVUKT!L111,""))</f>
        <v/>
      </c>
      <c r="F117" s="38">
        <f>IF($E$6=NGHIEPVUKT!L111,NGHIEPVUKT!O111,0)</f>
        <v>0</v>
      </c>
      <c r="G117" s="38">
        <f>IF($E$6=NGHIEPVUKT!M111,NGHIEPVUKT!O111,0)</f>
        <v>0</v>
      </c>
      <c r="H117" s="38">
        <f>IF(F117+G117&lt;&gt;0,$H$9+SUM($F$13:F117)-SUM($G$13:G117),0)</f>
        <v>0</v>
      </c>
    </row>
    <row r="118" spans="1:8" x14ac:dyDescent="0.3">
      <c r="A118" s="114" t="str">
        <f>IF(E118&lt;&gt;"",NGHIEPVUKT!C112,"")</f>
        <v/>
      </c>
      <c r="B118" s="37">
        <f>IF(E118&lt;&gt;"",NGHIEPVUKT!D112,0)</f>
        <v>0</v>
      </c>
      <c r="C118" s="114" t="str">
        <f>IF(E118&lt;&gt;"",NGHIEPVUKT!H112,"")</f>
        <v/>
      </c>
      <c r="D118" s="114" t="str">
        <f>IF(E118&lt;&gt;"",NGHIEPVUKT!K112,"")</f>
        <v/>
      </c>
      <c r="E118" s="38" t="str">
        <f>IF($E$6=NGHIEPVUKT!L112,NGHIEPVUKT!M112,IF('SO CT TIEN MAT'!$E$6=NGHIEPVUKT!M112,NGHIEPVUKT!L112,""))</f>
        <v/>
      </c>
      <c r="F118" s="38">
        <f>IF($E$6=NGHIEPVUKT!L112,NGHIEPVUKT!O112,0)</f>
        <v>0</v>
      </c>
      <c r="G118" s="38">
        <f>IF($E$6=NGHIEPVUKT!M112,NGHIEPVUKT!O112,0)</f>
        <v>0</v>
      </c>
      <c r="H118" s="38">
        <f>IF(F118+G118&lt;&gt;0,$H$9+SUM($F$13:F118)-SUM($G$13:G118),0)</f>
        <v>0</v>
      </c>
    </row>
    <row r="119" spans="1:8" x14ac:dyDescent="0.3">
      <c r="A119" s="114" t="str">
        <f>IF(E119&lt;&gt;"",NGHIEPVUKT!C113,"")</f>
        <v/>
      </c>
      <c r="B119" s="37">
        <f>IF(E119&lt;&gt;"",NGHIEPVUKT!D113,0)</f>
        <v>0</v>
      </c>
      <c r="C119" s="114" t="str">
        <f>IF(E119&lt;&gt;"",NGHIEPVUKT!H113,"")</f>
        <v/>
      </c>
      <c r="D119" s="114" t="str">
        <f>IF(E119&lt;&gt;"",NGHIEPVUKT!K113,"")</f>
        <v/>
      </c>
      <c r="E119" s="38" t="str">
        <f>IF($E$6=NGHIEPVUKT!L113,NGHIEPVUKT!M113,IF('SO CT TIEN MAT'!$E$6=NGHIEPVUKT!M113,NGHIEPVUKT!L113,""))</f>
        <v/>
      </c>
      <c r="F119" s="38">
        <f>IF($E$6=NGHIEPVUKT!L113,NGHIEPVUKT!O113,0)</f>
        <v>0</v>
      </c>
      <c r="G119" s="38">
        <f>IF($E$6=NGHIEPVUKT!M113,NGHIEPVUKT!O113,0)</f>
        <v>0</v>
      </c>
      <c r="H119" s="38">
        <f>IF(F119+G119&lt;&gt;0,$H$9+SUM($F$13:F119)-SUM($G$13:G119),0)</f>
        <v>0</v>
      </c>
    </row>
    <row r="120" spans="1:8" x14ac:dyDescent="0.3">
      <c r="A120" s="114" t="str">
        <f>IF(E120&lt;&gt;"",NGHIEPVUKT!C114,"")</f>
        <v/>
      </c>
      <c r="B120" s="37">
        <f>IF(E120&lt;&gt;"",NGHIEPVUKT!D114,0)</f>
        <v>0</v>
      </c>
      <c r="C120" s="114" t="str">
        <f>IF(E120&lt;&gt;"",NGHIEPVUKT!H114,"")</f>
        <v/>
      </c>
      <c r="D120" s="114" t="str">
        <f>IF(E120&lt;&gt;"",NGHIEPVUKT!K114,"")</f>
        <v/>
      </c>
      <c r="E120" s="38" t="str">
        <f>IF($E$6=NGHIEPVUKT!L114,NGHIEPVUKT!M114,IF('SO CT TIEN MAT'!$E$6=NGHIEPVUKT!M114,NGHIEPVUKT!L114,""))</f>
        <v/>
      </c>
      <c r="F120" s="38">
        <f>IF($E$6=NGHIEPVUKT!L114,NGHIEPVUKT!O114,0)</f>
        <v>0</v>
      </c>
      <c r="G120" s="38">
        <f>IF($E$6=NGHIEPVUKT!M114,NGHIEPVUKT!O114,0)</f>
        <v>0</v>
      </c>
      <c r="H120" s="38">
        <f>IF(F120+G120&lt;&gt;0,$H$9+SUM($F$13:F120)-SUM($G$13:G120),0)</f>
        <v>0</v>
      </c>
    </row>
    <row r="121" spans="1:8" x14ac:dyDescent="0.3">
      <c r="A121" s="114" t="str">
        <f>IF(E121&lt;&gt;"",NGHIEPVUKT!C115,"")</f>
        <v/>
      </c>
      <c r="B121" s="37">
        <f>IF(E121&lt;&gt;"",NGHIEPVUKT!D115,0)</f>
        <v>0</v>
      </c>
      <c r="C121" s="114" t="str">
        <f>IF(E121&lt;&gt;"",NGHIEPVUKT!H115,"")</f>
        <v/>
      </c>
      <c r="D121" s="114" t="str">
        <f>IF(E121&lt;&gt;"",NGHIEPVUKT!K115,"")</f>
        <v/>
      </c>
      <c r="E121" s="38" t="str">
        <f>IF($E$6=NGHIEPVUKT!L115,NGHIEPVUKT!M115,IF('SO CT TIEN MAT'!$E$6=NGHIEPVUKT!M115,NGHIEPVUKT!L115,""))</f>
        <v/>
      </c>
      <c r="F121" s="38">
        <f>IF($E$6=NGHIEPVUKT!L115,NGHIEPVUKT!O115,0)</f>
        <v>0</v>
      </c>
      <c r="G121" s="38">
        <f>IF($E$6=NGHIEPVUKT!M115,NGHIEPVUKT!O115,0)</f>
        <v>0</v>
      </c>
      <c r="H121" s="38">
        <f>IF(F121+G121&lt;&gt;0,$H$9+SUM($F$13:F121)-SUM($G$13:G121),0)</f>
        <v>0</v>
      </c>
    </row>
    <row r="122" spans="1:8" x14ac:dyDescent="0.3">
      <c r="A122" s="114" t="str">
        <f>IF(E122&lt;&gt;"",NGHIEPVUKT!C116,"")</f>
        <v/>
      </c>
      <c r="B122" s="37">
        <f>IF(E122&lt;&gt;"",NGHIEPVUKT!D116,0)</f>
        <v>0</v>
      </c>
      <c r="C122" s="114" t="str">
        <f>IF(E122&lt;&gt;"",NGHIEPVUKT!H116,"")</f>
        <v/>
      </c>
      <c r="D122" s="114" t="str">
        <f>IF(E122&lt;&gt;"",NGHIEPVUKT!K116,"")</f>
        <v/>
      </c>
      <c r="E122" s="38" t="str">
        <f>IF($E$6=NGHIEPVUKT!L116,NGHIEPVUKT!M116,IF('SO CT TIEN MAT'!$E$6=NGHIEPVUKT!M116,NGHIEPVUKT!L116,""))</f>
        <v/>
      </c>
      <c r="F122" s="38">
        <f>IF($E$6=NGHIEPVUKT!L116,NGHIEPVUKT!O116,0)</f>
        <v>0</v>
      </c>
      <c r="G122" s="38">
        <f>IF($E$6=NGHIEPVUKT!M116,NGHIEPVUKT!O116,0)</f>
        <v>0</v>
      </c>
      <c r="H122" s="38">
        <f>IF(F122+G122&lt;&gt;0,$H$9+SUM($F$13:F122)-SUM($G$13:G122),0)</f>
        <v>0</v>
      </c>
    </row>
    <row r="123" spans="1:8" x14ac:dyDescent="0.3">
      <c r="A123" s="114" t="str">
        <f>IF(E123&lt;&gt;"",NGHIEPVUKT!C117,"")</f>
        <v/>
      </c>
      <c r="B123" s="37">
        <f>IF(E123&lt;&gt;"",NGHIEPVUKT!D117,0)</f>
        <v>0</v>
      </c>
      <c r="C123" s="114" t="str">
        <f>IF(E123&lt;&gt;"",NGHIEPVUKT!H117,"")</f>
        <v/>
      </c>
      <c r="D123" s="114" t="str">
        <f>IF(E123&lt;&gt;"",NGHIEPVUKT!K117,"")</f>
        <v/>
      </c>
      <c r="E123" s="38" t="str">
        <f>IF($E$6=NGHIEPVUKT!L117,NGHIEPVUKT!M117,IF('SO CT TIEN MAT'!$E$6=NGHIEPVUKT!M117,NGHIEPVUKT!L117,""))</f>
        <v/>
      </c>
      <c r="F123" s="38">
        <f>IF($E$6=NGHIEPVUKT!L117,NGHIEPVUKT!O117,0)</f>
        <v>0</v>
      </c>
      <c r="G123" s="38">
        <f>IF($E$6=NGHIEPVUKT!M117,NGHIEPVUKT!O117,0)</f>
        <v>0</v>
      </c>
      <c r="H123" s="38">
        <f>IF(F123+G123&lt;&gt;0,$H$9+SUM($F$13:F123)-SUM($G$13:G123),0)</f>
        <v>0</v>
      </c>
    </row>
    <row r="124" spans="1:8" x14ac:dyDescent="0.3">
      <c r="A124" s="114" t="str">
        <f>IF(E124&lt;&gt;"",NGHIEPVUKT!C118,"")</f>
        <v/>
      </c>
      <c r="B124" s="37">
        <f>IF(E124&lt;&gt;"",NGHIEPVUKT!D118,0)</f>
        <v>0</v>
      </c>
      <c r="C124" s="114" t="str">
        <f>IF(E124&lt;&gt;"",NGHIEPVUKT!H118,"")</f>
        <v/>
      </c>
      <c r="D124" s="114" t="str">
        <f>IF(E124&lt;&gt;"",NGHIEPVUKT!K118,"")</f>
        <v/>
      </c>
      <c r="E124" s="38" t="str">
        <f>IF($E$6=NGHIEPVUKT!L118,NGHIEPVUKT!M118,IF('SO CT TIEN MAT'!$E$6=NGHIEPVUKT!M118,NGHIEPVUKT!L118,""))</f>
        <v/>
      </c>
      <c r="F124" s="38">
        <f>IF($E$6=NGHIEPVUKT!L118,NGHIEPVUKT!O118,0)</f>
        <v>0</v>
      </c>
      <c r="G124" s="38">
        <f>IF($E$6=NGHIEPVUKT!M118,NGHIEPVUKT!O118,0)</f>
        <v>0</v>
      </c>
      <c r="H124" s="38">
        <f>IF(F124+G124&lt;&gt;0,$H$9+SUM($F$13:F124)-SUM($G$13:G124),0)</f>
        <v>0</v>
      </c>
    </row>
    <row r="125" spans="1:8" x14ac:dyDescent="0.3">
      <c r="A125" s="114" t="str">
        <f>IF(E125&lt;&gt;"",NGHIEPVUKT!C119,"")</f>
        <v/>
      </c>
      <c r="B125" s="37">
        <f>IF(E125&lt;&gt;"",NGHIEPVUKT!D119,0)</f>
        <v>0</v>
      </c>
      <c r="C125" s="114" t="str">
        <f>IF(E125&lt;&gt;"",NGHIEPVUKT!H119,"")</f>
        <v/>
      </c>
      <c r="D125" s="114" t="str">
        <f>IF(E125&lt;&gt;"",NGHIEPVUKT!K119,"")</f>
        <v/>
      </c>
      <c r="E125" s="38" t="str">
        <f>IF($E$6=NGHIEPVUKT!L119,NGHIEPVUKT!M119,IF('SO CT TIEN MAT'!$E$6=NGHIEPVUKT!M119,NGHIEPVUKT!L119,""))</f>
        <v/>
      </c>
      <c r="F125" s="38">
        <f>IF($E$6=NGHIEPVUKT!L119,NGHIEPVUKT!O119,0)</f>
        <v>0</v>
      </c>
      <c r="G125" s="38">
        <f>IF($E$6=NGHIEPVUKT!M119,NGHIEPVUKT!O119,0)</f>
        <v>0</v>
      </c>
      <c r="H125" s="38">
        <f>IF(F125+G125&lt;&gt;0,$H$9+SUM($F$13:F125)-SUM($G$13:G125),0)</f>
        <v>0</v>
      </c>
    </row>
    <row r="126" spans="1:8" x14ac:dyDescent="0.3">
      <c r="A126" s="114" t="str">
        <f>IF(E126&lt;&gt;"",NGHIEPVUKT!C120,"")</f>
        <v/>
      </c>
      <c r="B126" s="37">
        <f>IF(E126&lt;&gt;"",NGHIEPVUKT!D120,0)</f>
        <v>0</v>
      </c>
      <c r="C126" s="114" t="str">
        <f>IF(E126&lt;&gt;"",NGHIEPVUKT!H120,"")</f>
        <v/>
      </c>
      <c r="D126" s="114" t="str">
        <f>IF(E126&lt;&gt;"",NGHIEPVUKT!K120,"")</f>
        <v/>
      </c>
      <c r="E126" s="38" t="str">
        <f>IF($E$6=NGHIEPVUKT!L120,NGHIEPVUKT!M120,IF('SO CT TIEN MAT'!$E$6=NGHIEPVUKT!M120,NGHIEPVUKT!L120,""))</f>
        <v/>
      </c>
      <c r="F126" s="38">
        <f>IF($E$6=NGHIEPVUKT!L120,NGHIEPVUKT!O120,0)</f>
        <v>0</v>
      </c>
      <c r="G126" s="38">
        <f>IF($E$6=NGHIEPVUKT!M120,NGHIEPVUKT!O120,0)</f>
        <v>0</v>
      </c>
      <c r="H126" s="38">
        <f>IF(F126+G126&lt;&gt;0,$H$9+SUM($F$13:F126)-SUM($G$13:G126),0)</f>
        <v>0</v>
      </c>
    </row>
    <row r="127" spans="1:8" x14ac:dyDescent="0.3">
      <c r="A127" s="114" t="str">
        <f>IF(E127&lt;&gt;"",NGHIEPVUKT!C121,"")</f>
        <v/>
      </c>
      <c r="B127" s="37">
        <f>IF(E127&lt;&gt;"",NGHIEPVUKT!D121,0)</f>
        <v>0</v>
      </c>
      <c r="C127" s="114" t="str">
        <f>IF(E127&lt;&gt;"",NGHIEPVUKT!H121,"")</f>
        <v/>
      </c>
      <c r="D127" s="114" t="str">
        <f>IF(E127&lt;&gt;"",NGHIEPVUKT!K121,"")</f>
        <v/>
      </c>
      <c r="E127" s="38" t="str">
        <f>IF($E$6=NGHIEPVUKT!L121,NGHIEPVUKT!M121,IF('SO CT TIEN MAT'!$E$6=NGHIEPVUKT!M121,NGHIEPVUKT!L121,""))</f>
        <v/>
      </c>
      <c r="F127" s="38">
        <f>IF($E$6=NGHIEPVUKT!L121,NGHIEPVUKT!O121,0)</f>
        <v>0</v>
      </c>
      <c r="G127" s="38">
        <f>IF($E$6=NGHIEPVUKT!M121,NGHIEPVUKT!O121,0)</f>
        <v>0</v>
      </c>
      <c r="H127" s="38">
        <f>IF(F127+G127&lt;&gt;0,$H$9+SUM($F$13:F127)-SUM($G$13:G127),0)</f>
        <v>0</v>
      </c>
    </row>
    <row r="128" spans="1:8" x14ac:dyDescent="0.3">
      <c r="A128" s="114" t="str">
        <f>IF(E128&lt;&gt;"",NGHIEPVUKT!C122,"")</f>
        <v/>
      </c>
      <c r="B128" s="37">
        <f>IF(E128&lt;&gt;"",NGHIEPVUKT!D122,0)</f>
        <v>0</v>
      </c>
      <c r="C128" s="114" t="str">
        <f>IF(E128&lt;&gt;"",NGHIEPVUKT!H122,"")</f>
        <v/>
      </c>
      <c r="D128" s="114" t="str">
        <f>IF(E128&lt;&gt;"",NGHIEPVUKT!K122,"")</f>
        <v/>
      </c>
      <c r="E128" s="38" t="str">
        <f>IF($E$6=NGHIEPVUKT!L122,NGHIEPVUKT!M122,IF('SO CT TIEN MAT'!$E$6=NGHIEPVUKT!M122,NGHIEPVUKT!L122,""))</f>
        <v/>
      </c>
      <c r="F128" s="38">
        <f>IF($E$6=NGHIEPVUKT!L122,NGHIEPVUKT!O122,0)</f>
        <v>0</v>
      </c>
      <c r="G128" s="38">
        <f>IF($E$6=NGHIEPVUKT!M122,NGHIEPVUKT!O122,0)</f>
        <v>0</v>
      </c>
      <c r="H128" s="38">
        <f>IF(F128+G128&lt;&gt;0,$H$9+SUM($F$13:F128)-SUM($G$13:G128),0)</f>
        <v>0</v>
      </c>
    </row>
    <row r="129" spans="1:8" x14ac:dyDescent="0.3">
      <c r="A129" s="114" t="str">
        <f>IF(E129&lt;&gt;"",NGHIEPVUKT!C123,"")</f>
        <v/>
      </c>
      <c r="B129" s="37">
        <f>IF(E129&lt;&gt;"",NGHIEPVUKT!D123,0)</f>
        <v>0</v>
      </c>
      <c r="C129" s="114" t="str">
        <f>IF(E129&lt;&gt;"",NGHIEPVUKT!H123,"")</f>
        <v/>
      </c>
      <c r="D129" s="114" t="str">
        <f>IF(E129&lt;&gt;"",NGHIEPVUKT!K123,"")</f>
        <v/>
      </c>
      <c r="E129" s="38" t="str">
        <f>IF($E$6=NGHIEPVUKT!L123,NGHIEPVUKT!M123,IF('SO CT TIEN MAT'!$E$6=NGHIEPVUKT!M123,NGHIEPVUKT!L123,""))</f>
        <v/>
      </c>
      <c r="F129" s="38">
        <f>IF($E$6=NGHIEPVUKT!L123,NGHIEPVUKT!O123,0)</f>
        <v>0</v>
      </c>
      <c r="G129" s="38">
        <f>IF($E$6=NGHIEPVUKT!M123,NGHIEPVUKT!O123,0)</f>
        <v>0</v>
      </c>
      <c r="H129" s="38">
        <f>IF(F129+G129&lt;&gt;0,$H$9+SUM($F$13:F129)-SUM($G$13:G129),0)</f>
        <v>0</v>
      </c>
    </row>
    <row r="130" spans="1:8" x14ac:dyDescent="0.3">
      <c r="A130" s="114" t="str">
        <f>IF(E130&lt;&gt;"",NGHIEPVUKT!C124,"")</f>
        <v/>
      </c>
      <c r="B130" s="37">
        <f>IF(E130&lt;&gt;"",NGHIEPVUKT!D124,0)</f>
        <v>0</v>
      </c>
      <c r="C130" s="114" t="str">
        <f>IF(E130&lt;&gt;"",NGHIEPVUKT!H124,"")</f>
        <v/>
      </c>
      <c r="D130" s="114" t="str">
        <f>IF(E130&lt;&gt;"",NGHIEPVUKT!K124,"")</f>
        <v/>
      </c>
      <c r="E130" s="38" t="str">
        <f>IF($E$6=NGHIEPVUKT!L124,NGHIEPVUKT!M124,IF('SO CT TIEN MAT'!$E$6=NGHIEPVUKT!M124,NGHIEPVUKT!L124,""))</f>
        <v/>
      </c>
      <c r="F130" s="38">
        <f>IF($E$6=NGHIEPVUKT!L124,NGHIEPVUKT!O124,0)</f>
        <v>0</v>
      </c>
      <c r="G130" s="38">
        <f>IF($E$6=NGHIEPVUKT!M124,NGHIEPVUKT!O124,0)</f>
        <v>0</v>
      </c>
      <c r="H130" s="38">
        <f>IF(F130+G130&lt;&gt;0,$H$9+SUM($F$13:F130)-SUM($G$13:G130),0)</f>
        <v>0</v>
      </c>
    </row>
    <row r="131" spans="1:8" x14ac:dyDescent="0.3">
      <c r="A131" s="114" t="str">
        <f>IF(E131&lt;&gt;"",NGHIEPVUKT!C125,"")</f>
        <v/>
      </c>
      <c r="B131" s="37">
        <f>IF(E131&lt;&gt;"",NGHIEPVUKT!D125,0)</f>
        <v>0</v>
      </c>
      <c r="C131" s="114" t="str">
        <f>IF(E131&lt;&gt;"",NGHIEPVUKT!H125,"")</f>
        <v/>
      </c>
      <c r="D131" s="114" t="str">
        <f>IF(E131&lt;&gt;"",NGHIEPVUKT!K125,"")</f>
        <v/>
      </c>
      <c r="E131" s="38" t="str">
        <f>IF($E$6=NGHIEPVUKT!L125,NGHIEPVUKT!M125,IF('SO CT TIEN MAT'!$E$6=NGHIEPVUKT!M125,NGHIEPVUKT!L125,""))</f>
        <v/>
      </c>
      <c r="F131" s="38">
        <f>IF($E$6=NGHIEPVUKT!L125,NGHIEPVUKT!O125,0)</f>
        <v>0</v>
      </c>
      <c r="G131" s="38">
        <f>IF($E$6=NGHIEPVUKT!M125,NGHIEPVUKT!O125,0)</f>
        <v>0</v>
      </c>
      <c r="H131" s="38">
        <f>IF(F131+G131&lt;&gt;0,$H$9+SUM($F$13:F131)-SUM($G$13:G131),0)</f>
        <v>0</v>
      </c>
    </row>
    <row r="132" spans="1:8" x14ac:dyDescent="0.3">
      <c r="A132" s="114" t="str">
        <f>IF(E132&lt;&gt;"",NGHIEPVUKT!C126,"")</f>
        <v/>
      </c>
      <c r="B132" s="37">
        <f>IF(E132&lt;&gt;"",NGHIEPVUKT!D126,0)</f>
        <v>0</v>
      </c>
      <c r="C132" s="114" t="str">
        <f>IF(E132&lt;&gt;"",NGHIEPVUKT!H126,"")</f>
        <v/>
      </c>
      <c r="D132" s="114" t="str">
        <f>IF(E132&lt;&gt;"",NGHIEPVUKT!K126,"")</f>
        <v/>
      </c>
      <c r="E132" s="38" t="str">
        <f>IF($E$6=NGHIEPVUKT!L126,NGHIEPVUKT!M126,IF('SO CT TIEN MAT'!$E$6=NGHIEPVUKT!M126,NGHIEPVUKT!L126,""))</f>
        <v/>
      </c>
      <c r="F132" s="38">
        <f>IF($E$6=NGHIEPVUKT!L126,NGHIEPVUKT!O126,0)</f>
        <v>0</v>
      </c>
      <c r="G132" s="38">
        <f>IF($E$6=NGHIEPVUKT!M126,NGHIEPVUKT!O126,0)</f>
        <v>0</v>
      </c>
      <c r="H132" s="38">
        <f>IF(F132+G132&lt;&gt;0,$H$9+SUM($F$13:F132)-SUM($G$13:G132),0)</f>
        <v>0</v>
      </c>
    </row>
    <row r="133" spans="1:8" x14ac:dyDescent="0.3">
      <c r="A133" s="114" t="str">
        <f>IF(E133&lt;&gt;"",NGHIEPVUKT!C127,"")</f>
        <v/>
      </c>
      <c r="B133" s="37">
        <f>IF(E133&lt;&gt;"",NGHIEPVUKT!D127,0)</f>
        <v>0</v>
      </c>
      <c r="C133" s="114" t="str">
        <f>IF(E133&lt;&gt;"",NGHIEPVUKT!H127,"")</f>
        <v/>
      </c>
      <c r="D133" s="114" t="str">
        <f>IF(E133&lt;&gt;"",NGHIEPVUKT!K127,"")</f>
        <v/>
      </c>
      <c r="E133" s="38" t="str">
        <f>IF($E$6=NGHIEPVUKT!L127,NGHIEPVUKT!M127,IF('SO CT TIEN MAT'!$E$6=NGHIEPVUKT!M127,NGHIEPVUKT!L127,""))</f>
        <v/>
      </c>
      <c r="F133" s="38">
        <f>IF($E$6=NGHIEPVUKT!L127,NGHIEPVUKT!O127,0)</f>
        <v>0</v>
      </c>
      <c r="G133" s="38">
        <f>IF($E$6=NGHIEPVUKT!M127,NGHIEPVUKT!O127,0)</f>
        <v>0</v>
      </c>
      <c r="H133" s="38">
        <f>IF(F133+G133&lt;&gt;0,$H$9+SUM($F$13:F133)-SUM($G$13:G133),0)</f>
        <v>0</v>
      </c>
    </row>
    <row r="134" spans="1:8" x14ac:dyDescent="0.3">
      <c r="A134" s="114" t="str">
        <f>IF(E134&lt;&gt;"",NGHIEPVUKT!C128,"")</f>
        <v/>
      </c>
      <c r="B134" s="37">
        <f>IF(E134&lt;&gt;"",NGHIEPVUKT!D128,0)</f>
        <v>0</v>
      </c>
      <c r="C134" s="114" t="str">
        <f>IF(E134&lt;&gt;"",NGHIEPVUKT!H128,"")</f>
        <v/>
      </c>
      <c r="D134" s="114" t="str">
        <f>IF(E134&lt;&gt;"",NGHIEPVUKT!K128,"")</f>
        <v/>
      </c>
      <c r="E134" s="38" t="str">
        <f>IF($E$6=NGHIEPVUKT!L128,NGHIEPVUKT!M128,IF('SO CT TIEN MAT'!$E$6=NGHIEPVUKT!M128,NGHIEPVUKT!L128,""))</f>
        <v/>
      </c>
      <c r="F134" s="38">
        <f>IF($E$6=NGHIEPVUKT!L128,NGHIEPVUKT!O128,0)</f>
        <v>0</v>
      </c>
      <c r="G134" s="38">
        <f>IF($E$6=NGHIEPVUKT!M128,NGHIEPVUKT!O128,0)</f>
        <v>0</v>
      </c>
      <c r="H134" s="38">
        <f>IF(F134+G134&lt;&gt;0,$H$9+SUM($F$13:F134)-SUM($G$13:G134),0)</f>
        <v>0</v>
      </c>
    </row>
    <row r="135" spans="1:8" x14ac:dyDescent="0.3">
      <c r="A135" s="113"/>
      <c r="B135" s="30"/>
      <c r="C135" s="113"/>
      <c r="D135" s="108"/>
      <c r="E135" s="109"/>
      <c r="F135" s="32"/>
      <c r="G135" s="32"/>
      <c r="H135" s="33"/>
    </row>
    <row r="136" spans="1:8" x14ac:dyDescent="0.3">
      <c r="A136" s="113"/>
      <c r="B136" s="30"/>
      <c r="C136" s="113"/>
      <c r="D136" s="108"/>
      <c r="E136" s="109"/>
      <c r="F136" s="32"/>
      <c r="G136" s="32"/>
      <c r="H136" s="33"/>
    </row>
    <row r="137" spans="1:8" x14ac:dyDescent="0.3">
      <c r="A137" s="113"/>
      <c r="B137" s="30"/>
      <c r="C137" s="113"/>
      <c r="D137" s="108"/>
      <c r="E137" s="109"/>
      <c r="F137" s="32"/>
      <c r="G137" s="32"/>
      <c r="H137" s="33"/>
    </row>
    <row r="138" spans="1:8" x14ac:dyDescent="0.3">
      <c r="A138" s="113"/>
      <c r="B138" s="30"/>
      <c r="C138" s="113"/>
      <c r="D138" s="108"/>
      <c r="E138" s="109"/>
      <c r="F138" s="32"/>
      <c r="G138" s="32"/>
      <c r="H138" s="33"/>
    </row>
    <row r="139" spans="1:8" x14ac:dyDescent="0.3">
      <c r="A139" s="113"/>
      <c r="B139" s="30"/>
      <c r="C139" s="113"/>
      <c r="D139" s="108"/>
      <c r="E139" s="109"/>
      <c r="F139" s="32"/>
      <c r="G139" s="32"/>
      <c r="H139" s="33"/>
    </row>
    <row r="140" spans="1:8" x14ac:dyDescent="0.3">
      <c r="A140" s="113"/>
      <c r="B140" s="30"/>
      <c r="C140" s="113"/>
      <c r="D140" s="108"/>
      <c r="E140" s="109"/>
      <c r="F140" s="32"/>
      <c r="G140" s="32"/>
      <c r="H140" s="33"/>
    </row>
    <row r="141" spans="1:8" x14ac:dyDescent="0.3">
      <c r="A141" s="113"/>
      <c r="B141" s="30"/>
      <c r="C141" s="113"/>
      <c r="D141" s="108"/>
      <c r="E141" s="109"/>
      <c r="F141" s="32"/>
      <c r="G141" s="32"/>
      <c r="H141" s="33"/>
    </row>
    <row r="142" spans="1:8" x14ac:dyDescent="0.3">
      <c r="A142" s="113"/>
      <c r="B142" s="30"/>
      <c r="C142" s="113"/>
      <c r="D142" s="108"/>
      <c r="E142" s="109"/>
      <c r="F142" s="32"/>
      <c r="G142" s="32"/>
      <c r="H142" s="33"/>
    </row>
    <row r="143" spans="1:8" x14ac:dyDescent="0.3">
      <c r="A143" s="113"/>
      <c r="B143" s="30"/>
      <c r="C143" s="113"/>
      <c r="D143" s="108"/>
      <c r="E143" s="109"/>
      <c r="F143" s="32"/>
      <c r="G143" s="32"/>
      <c r="H143" s="33"/>
    </row>
    <row r="144" spans="1:8" x14ac:dyDescent="0.3">
      <c r="A144" s="113"/>
      <c r="B144" s="30"/>
      <c r="C144" s="113"/>
      <c r="D144" s="108"/>
      <c r="E144" s="109"/>
      <c r="F144" s="32"/>
      <c r="G144" s="32"/>
      <c r="H144" s="33"/>
    </row>
    <row r="145" spans="1:8" x14ac:dyDescent="0.3">
      <c r="A145" s="113"/>
      <c r="B145" s="30"/>
      <c r="C145" s="113"/>
      <c r="D145" s="108"/>
      <c r="E145" s="109"/>
      <c r="F145" s="32"/>
      <c r="G145" s="32"/>
      <c r="H145" s="33"/>
    </row>
    <row r="146" spans="1:8" x14ac:dyDescent="0.3">
      <c r="A146" s="113"/>
      <c r="B146" s="30"/>
      <c r="C146" s="113"/>
      <c r="D146" s="108"/>
      <c r="E146" s="109"/>
      <c r="F146" s="32"/>
      <c r="G146" s="32"/>
      <c r="H146" s="33"/>
    </row>
    <row r="147" spans="1:8" x14ac:dyDescent="0.3">
      <c r="A147" s="113"/>
      <c r="B147" s="30"/>
      <c r="C147" s="113"/>
      <c r="D147" s="108"/>
      <c r="E147" s="109"/>
      <c r="F147" s="32"/>
      <c r="G147" s="32"/>
      <c r="H147" s="33"/>
    </row>
    <row r="148" spans="1:8" x14ac:dyDescent="0.3">
      <c r="A148" s="113"/>
      <c r="B148" s="30"/>
      <c r="C148" s="113"/>
      <c r="D148" s="108"/>
      <c r="E148" s="109"/>
      <c r="F148" s="32"/>
      <c r="G148" s="32"/>
      <c r="H148" s="33"/>
    </row>
    <row r="149" spans="1:8" x14ac:dyDescent="0.3">
      <c r="A149" s="113"/>
      <c r="B149" s="30"/>
      <c r="C149" s="113"/>
      <c r="D149" s="108"/>
      <c r="E149" s="109"/>
      <c r="F149" s="32"/>
      <c r="G149" s="32"/>
      <c r="H149" s="33"/>
    </row>
    <row r="150" spans="1:8" x14ac:dyDescent="0.3">
      <c r="A150" s="113"/>
      <c r="B150" s="30"/>
      <c r="C150" s="113"/>
      <c r="D150" s="108"/>
      <c r="E150" s="109"/>
      <c r="F150" s="32"/>
      <c r="G150" s="32"/>
      <c r="H150" s="33"/>
    </row>
    <row r="151" spans="1:8" x14ac:dyDescent="0.3">
      <c r="A151" s="113"/>
      <c r="B151" s="30"/>
      <c r="C151" s="113"/>
      <c r="D151" s="108"/>
      <c r="E151" s="109"/>
      <c r="F151" s="32"/>
      <c r="G151" s="32"/>
      <c r="H151" s="33"/>
    </row>
    <row r="152" spans="1:8" x14ac:dyDescent="0.3">
      <c r="A152" s="113"/>
      <c r="B152" s="30"/>
      <c r="C152" s="113"/>
      <c r="D152" s="108"/>
      <c r="E152" s="109"/>
      <c r="F152" s="32"/>
      <c r="G152" s="32"/>
      <c r="H152" s="33"/>
    </row>
    <row r="153" spans="1:8" x14ac:dyDescent="0.3">
      <c r="A153" s="113"/>
      <c r="B153" s="30"/>
      <c r="C153" s="113"/>
      <c r="D153" s="108"/>
      <c r="E153" s="109"/>
      <c r="F153" s="32"/>
      <c r="G153" s="32"/>
      <c r="H153" s="33"/>
    </row>
    <row r="154" spans="1:8" x14ac:dyDescent="0.3">
      <c r="A154" s="113"/>
      <c r="B154" s="30"/>
      <c r="C154" s="113"/>
      <c r="D154" s="108"/>
      <c r="E154" s="109"/>
      <c r="F154" s="32"/>
      <c r="G154" s="32"/>
      <c r="H154" s="33"/>
    </row>
    <row r="155" spans="1:8" x14ac:dyDescent="0.3">
      <c r="A155" s="113"/>
      <c r="B155" s="30"/>
      <c r="C155" s="113"/>
      <c r="D155" s="108"/>
      <c r="E155" s="109"/>
      <c r="F155" s="32"/>
      <c r="G155" s="32"/>
      <c r="H155" s="33"/>
    </row>
    <row r="156" spans="1:8" x14ac:dyDescent="0.3">
      <c r="A156" s="113"/>
      <c r="B156" s="30"/>
      <c r="C156" s="113"/>
      <c r="D156" s="108"/>
      <c r="E156" s="109"/>
      <c r="F156" s="32"/>
      <c r="G156" s="32"/>
      <c r="H156" s="33"/>
    </row>
    <row r="157" spans="1:8" x14ac:dyDescent="0.3">
      <c r="A157" s="113"/>
      <c r="B157" s="30"/>
      <c r="C157" s="113"/>
      <c r="D157" s="108"/>
      <c r="E157" s="109"/>
      <c r="F157" s="32"/>
      <c r="G157" s="32"/>
      <c r="H157" s="33"/>
    </row>
    <row r="158" spans="1:8" x14ac:dyDescent="0.3">
      <c r="A158" s="113"/>
      <c r="B158" s="30"/>
      <c r="C158" s="113"/>
      <c r="D158" s="108"/>
      <c r="E158" s="109"/>
      <c r="F158" s="32"/>
      <c r="G158" s="32"/>
      <c r="H158" s="33"/>
    </row>
    <row r="159" spans="1:8" x14ac:dyDescent="0.3">
      <c r="A159" s="113"/>
      <c r="B159" s="30"/>
      <c r="C159" s="113"/>
      <c r="D159" s="108"/>
      <c r="E159" s="109"/>
      <c r="F159" s="32"/>
      <c r="G159" s="32"/>
      <c r="H159" s="33"/>
    </row>
    <row r="160" spans="1:8" x14ac:dyDescent="0.3">
      <c r="A160" s="113"/>
      <c r="B160" s="30"/>
      <c r="C160" s="113"/>
      <c r="D160" s="108"/>
      <c r="E160" s="109"/>
      <c r="F160" s="32"/>
      <c r="G160" s="32"/>
      <c r="H160" s="33"/>
    </row>
    <row r="161" spans="1:8" x14ac:dyDescent="0.3">
      <c r="A161" s="113"/>
      <c r="B161" s="30"/>
      <c r="C161" s="113"/>
      <c r="D161" s="108"/>
      <c r="E161" s="109"/>
      <c r="F161" s="32"/>
      <c r="G161" s="32"/>
      <c r="H161" s="33"/>
    </row>
    <row r="162" spans="1:8" x14ac:dyDescent="0.3">
      <c r="A162" s="113"/>
      <c r="B162" s="30"/>
      <c r="C162" s="113"/>
      <c r="D162" s="108"/>
      <c r="E162" s="109"/>
      <c r="F162" s="32"/>
      <c r="G162" s="32"/>
      <c r="H162" s="33"/>
    </row>
    <row r="163" spans="1:8" x14ac:dyDescent="0.3">
      <c r="A163" s="113"/>
      <c r="B163" s="30"/>
      <c r="C163" s="113"/>
      <c r="D163" s="108"/>
      <c r="E163" s="109"/>
      <c r="F163" s="32"/>
      <c r="G163" s="32"/>
      <c r="H163" s="33"/>
    </row>
    <row r="164" spans="1:8" x14ac:dyDescent="0.3">
      <c r="A164" s="113"/>
      <c r="B164" s="30"/>
      <c r="C164" s="113"/>
      <c r="D164" s="108"/>
      <c r="E164" s="109"/>
      <c r="F164" s="32"/>
      <c r="G164" s="32"/>
      <c r="H164" s="33"/>
    </row>
    <row r="165" spans="1:8" x14ac:dyDescent="0.3">
      <c r="A165" s="113"/>
      <c r="B165" s="30"/>
      <c r="C165" s="113"/>
      <c r="D165" s="108"/>
      <c r="E165" s="109"/>
      <c r="F165" s="32"/>
      <c r="G165" s="32"/>
      <c r="H165" s="33"/>
    </row>
    <row r="166" spans="1:8" x14ac:dyDescent="0.3">
      <c r="A166" s="113"/>
      <c r="B166" s="30"/>
      <c r="C166" s="113"/>
      <c r="D166" s="108"/>
      <c r="E166" s="109"/>
      <c r="F166" s="32"/>
      <c r="G166" s="32"/>
      <c r="H166" s="33"/>
    </row>
    <row r="167" spans="1:8" x14ac:dyDescent="0.3">
      <c r="A167" s="113"/>
      <c r="B167" s="30"/>
      <c r="C167" s="113"/>
      <c r="D167" s="108"/>
      <c r="E167" s="109"/>
      <c r="F167" s="32"/>
      <c r="G167" s="32"/>
      <c r="H167" s="33"/>
    </row>
    <row r="168" spans="1:8" x14ac:dyDescent="0.3">
      <c r="A168" s="113"/>
      <c r="B168" s="30"/>
      <c r="C168" s="113"/>
      <c r="D168" s="108"/>
      <c r="E168" s="109"/>
      <c r="F168" s="32"/>
      <c r="G168" s="32"/>
      <c r="H168" s="33"/>
    </row>
    <row r="169" spans="1:8" x14ac:dyDescent="0.3">
      <c r="A169" s="113"/>
      <c r="B169" s="30"/>
      <c r="C169" s="113"/>
      <c r="D169" s="108"/>
      <c r="E169" s="109"/>
      <c r="F169" s="32"/>
      <c r="G169" s="32"/>
      <c r="H169" s="33"/>
    </row>
    <row r="170" spans="1:8" x14ac:dyDescent="0.3">
      <c r="A170" s="113"/>
      <c r="B170" s="30"/>
      <c r="C170" s="113"/>
      <c r="D170" s="108"/>
      <c r="E170" s="109"/>
      <c r="F170" s="32"/>
      <c r="G170" s="32"/>
      <c r="H170" s="33"/>
    </row>
    <row r="171" spans="1:8" x14ac:dyDescent="0.3">
      <c r="A171" s="113"/>
      <c r="B171" s="30"/>
      <c r="C171" s="113"/>
      <c r="D171" s="108"/>
      <c r="E171" s="109"/>
      <c r="F171" s="32"/>
      <c r="G171" s="32"/>
      <c r="H171" s="33"/>
    </row>
    <row r="172" spans="1:8" x14ac:dyDescent="0.3">
      <c r="A172" s="113"/>
      <c r="B172" s="30"/>
      <c r="C172" s="113"/>
      <c r="D172" s="108"/>
      <c r="E172" s="109"/>
      <c r="F172" s="32"/>
      <c r="G172" s="32"/>
      <c r="H172" s="33"/>
    </row>
    <row r="173" spans="1:8" x14ac:dyDescent="0.3">
      <c r="A173" s="113"/>
      <c r="B173" s="30"/>
      <c r="C173" s="113"/>
      <c r="D173" s="108"/>
      <c r="E173" s="109"/>
      <c r="F173" s="32"/>
      <c r="G173" s="32"/>
      <c r="H173" s="33"/>
    </row>
    <row r="174" spans="1:8" x14ac:dyDescent="0.3">
      <c r="A174" s="113"/>
      <c r="B174" s="30"/>
      <c r="C174" s="113"/>
      <c r="D174" s="108"/>
      <c r="E174" s="109"/>
      <c r="F174" s="32"/>
      <c r="G174" s="32"/>
      <c r="H174" s="33"/>
    </row>
    <row r="175" spans="1:8" x14ac:dyDescent="0.3">
      <c r="A175" s="113"/>
      <c r="B175" s="30"/>
      <c r="C175" s="113"/>
      <c r="D175" s="108"/>
      <c r="E175" s="109"/>
      <c r="F175" s="32"/>
      <c r="G175" s="32"/>
      <c r="H175" s="33"/>
    </row>
    <row r="176" spans="1:8" x14ac:dyDescent="0.3">
      <c r="A176" s="113"/>
      <c r="B176" s="30"/>
      <c r="C176" s="113"/>
      <c r="D176" s="108"/>
      <c r="E176" s="109"/>
      <c r="F176" s="32"/>
      <c r="G176" s="32"/>
      <c r="H176" s="33"/>
    </row>
    <row r="177" spans="1:8" x14ac:dyDescent="0.3">
      <c r="A177" s="113"/>
      <c r="B177" s="30"/>
      <c r="C177" s="113"/>
      <c r="D177" s="108"/>
      <c r="E177" s="109"/>
      <c r="F177" s="32"/>
      <c r="G177" s="32"/>
      <c r="H177" s="33"/>
    </row>
    <row r="178" spans="1:8" x14ac:dyDescent="0.3">
      <c r="A178" s="113"/>
      <c r="B178" s="30"/>
      <c r="C178" s="113"/>
      <c r="D178" s="108"/>
      <c r="E178" s="109"/>
      <c r="F178" s="32"/>
      <c r="G178" s="32"/>
      <c r="H178" s="33"/>
    </row>
    <row r="179" spans="1:8" x14ac:dyDescent="0.3">
      <c r="A179" s="113"/>
      <c r="B179" s="30"/>
      <c r="C179" s="113"/>
      <c r="D179" s="108"/>
      <c r="E179" s="109"/>
      <c r="F179" s="32"/>
      <c r="G179" s="32"/>
      <c r="H179" s="33"/>
    </row>
    <row r="180" spans="1:8" x14ac:dyDescent="0.3">
      <c r="A180" s="113"/>
      <c r="B180" s="30"/>
      <c r="C180" s="113"/>
      <c r="D180" s="108"/>
      <c r="E180" s="109"/>
      <c r="F180" s="32"/>
      <c r="G180" s="32"/>
      <c r="H180" s="33"/>
    </row>
    <row r="181" spans="1:8" x14ac:dyDescent="0.3">
      <c r="A181" s="113"/>
      <c r="B181" s="30"/>
      <c r="C181" s="113"/>
      <c r="D181" s="108"/>
      <c r="E181" s="109"/>
      <c r="F181" s="32"/>
      <c r="G181" s="32"/>
      <c r="H181" s="33"/>
    </row>
    <row r="182" spans="1:8" x14ac:dyDescent="0.3">
      <c r="A182" s="113"/>
      <c r="B182" s="30"/>
      <c r="C182" s="113"/>
      <c r="D182" s="108"/>
      <c r="E182" s="109"/>
      <c r="F182" s="32"/>
      <c r="G182" s="32"/>
      <c r="H182" s="33"/>
    </row>
    <row r="183" spans="1:8" x14ac:dyDescent="0.3">
      <c r="A183" s="113"/>
      <c r="B183" s="30"/>
      <c r="C183" s="113"/>
      <c r="D183" s="108"/>
      <c r="E183" s="109"/>
      <c r="F183" s="32"/>
      <c r="G183" s="32"/>
      <c r="H183" s="33"/>
    </row>
    <row r="184" spans="1:8" x14ac:dyDescent="0.3">
      <c r="A184" s="113"/>
      <c r="B184" s="30"/>
      <c r="C184" s="113"/>
      <c r="D184" s="108"/>
      <c r="E184" s="109"/>
      <c r="F184" s="32"/>
      <c r="G184" s="32"/>
      <c r="H184" s="33"/>
    </row>
    <row r="185" spans="1:8" x14ac:dyDescent="0.3">
      <c r="A185" s="113"/>
      <c r="B185" s="30"/>
      <c r="C185" s="113"/>
      <c r="D185" s="108"/>
      <c r="E185" s="109"/>
      <c r="F185" s="32"/>
      <c r="G185" s="32"/>
      <c r="H185" s="33"/>
    </row>
    <row r="186" spans="1:8" x14ac:dyDescent="0.3">
      <c r="A186" s="113"/>
      <c r="B186" s="30"/>
      <c r="C186" s="113"/>
      <c r="D186" s="108"/>
      <c r="E186" s="109"/>
      <c r="F186" s="32"/>
      <c r="G186" s="32"/>
      <c r="H186" s="33"/>
    </row>
    <row r="187" spans="1:8" x14ac:dyDescent="0.3">
      <c r="A187" s="113"/>
      <c r="B187" s="30"/>
      <c r="C187" s="113"/>
      <c r="D187" s="108"/>
      <c r="E187" s="109"/>
      <c r="F187" s="32"/>
      <c r="G187" s="32"/>
      <c r="H187" s="33"/>
    </row>
    <row r="188" spans="1:8" x14ac:dyDescent="0.3">
      <c r="A188" s="113"/>
      <c r="B188" s="30"/>
      <c r="C188" s="113"/>
      <c r="D188" s="108"/>
      <c r="E188" s="109"/>
      <c r="F188" s="32"/>
      <c r="G188" s="32"/>
      <c r="H188" s="33"/>
    </row>
    <row r="189" spans="1:8" x14ac:dyDescent="0.3">
      <c r="A189" s="113"/>
      <c r="B189" s="30"/>
      <c r="C189" s="113"/>
      <c r="D189" s="108"/>
      <c r="E189" s="109"/>
      <c r="F189" s="32"/>
      <c r="G189" s="32"/>
      <c r="H189" s="33"/>
    </row>
    <row r="190" spans="1:8" x14ac:dyDescent="0.3">
      <c r="A190" s="113"/>
      <c r="B190" s="30"/>
      <c r="C190" s="113"/>
      <c r="D190" s="108"/>
      <c r="E190" s="109"/>
      <c r="F190" s="32"/>
      <c r="G190" s="32"/>
      <c r="H190" s="33"/>
    </row>
    <row r="191" spans="1:8" x14ac:dyDescent="0.3">
      <c r="A191" s="113"/>
      <c r="B191" s="30"/>
      <c r="C191" s="113"/>
      <c r="D191" s="108"/>
      <c r="E191" s="109"/>
      <c r="F191" s="32"/>
      <c r="G191" s="32"/>
      <c r="H191" s="33"/>
    </row>
    <row r="192" spans="1:8" x14ac:dyDescent="0.3">
      <c r="A192" s="113"/>
      <c r="B192" s="30"/>
      <c r="C192" s="113"/>
      <c r="D192" s="108"/>
      <c r="E192" s="109"/>
      <c r="F192" s="32"/>
      <c r="G192" s="32"/>
      <c r="H192" s="33"/>
    </row>
    <row r="193" spans="1:8" x14ac:dyDescent="0.3">
      <c r="A193" s="113"/>
      <c r="B193" s="30"/>
      <c r="C193" s="113"/>
      <c r="D193" s="108"/>
      <c r="E193" s="109"/>
      <c r="F193" s="32"/>
      <c r="G193" s="32"/>
      <c r="H193" s="33"/>
    </row>
    <row r="194" spans="1:8" x14ac:dyDescent="0.3">
      <c r="A194" s="113"/>
      <c r="B194" s="30"/>
      <c r="C194" s="113"/>
      <c r="D194" s="108"/>
      <c r="E194" s="109"/>
      <c r="F194" s="32"/>
      <c r="G194" s="32"/>
      <c r="H194" s="33"/>
    </row>
    <row r="195" spans="1:8" x14ac:dyDescent="0.3">
      <c r="A195" s="113"/>
      <c r="B195" s="30"/>
      <c r="C195" s="113"/>
      <c r="D195" s="108"/>
      <c r="E195" s="109"/>
      <c r="F195" s="32"/>
      <c r="G195" s="32"/>
      <c r="H195" s="33"/>
    </row>
    <row r="196" spans="1:8" x14ac:dyDescent="0.3">
      <c r="A196" s="113"/>
      <c r="B196" s="30"/>
      <c r="C196" s="113"/>
      <c r="D196" s="108"/>
      <c r="E196" s="109"/>
      <c r="F196" s="32"/>
      <c r="G196" s="32"/>
      <c r="H196" s="33"/>
    </row>
    <row r="197" spans="1:8" x14ac:dyDescent="0.3">
      <c r="A197" s="113"/>
      <c r="B197" s="30"/>
      <c r="C197" s="113"/>
      <c r="D197" s="108"/>
      <c r="E197" s="109"/>
      <c r="F197" s="32"/>
      <c r="G197" s="32"/>
      <c r="H197" s="33"/>
    </row>
    <row r="198" spans="1:8" x14ac:dyDescent="0.3">
      <c r="A198" s="113"/>
      <c r="B198" s="30"/>
      <c r="C198" s="113"/>
      <c r="D198" s="108"/>
      <c r="E198" s="109"/>
      <c r="F198" s="32"/>
      <c r="G198" s="32"/>
      <c r="H198" s="33"/>
    </row>
    <row r="199" spans="1:8" x14ac:dyDescent="0.3">
      <c r="A199" s="113"/>
      <c r="B199" s="30"/>
      <c r="C199" s="113"/>
      <c r="D199" s="108"/>
      <c r="E199" s="109"/>
      <c r="F199" s="32"/>
      <c r="G199" s="32"/>
      <c r="H199" s="33"/>
    </row>
    <row r="200" spans="1:8" x14ac:dyDescent="0.3">
      <c r="A200" s="113"/>
      <c r="B200" s="30"/>
      <c r="C200" s="113"/>
      <c r="D200" s="108"/>
      <c r="E200" s="109"/>
      <c r="F200" s="32"/>
      <c r="G200" s="32"/>
      <c r="H200" s="33"/>
    </row>
    <row r="201" spans="1:8" x14ac:dyDescent="0.3">
      <c r="A201" s="113"/>
      <c r="B201" s="30"/>
      <c r="C201" s="113"/>
      <c r="D201" s="108"/>
      <c r="E201" s="109"/>
      <c r="F201" s="32"/>
      <c r="G201" s="32"/>
      <c r="H201" s="33"/>
    </row>
    <row r="202" spans="1:8" x14ac:dyDescent="0.3">
      <c r="A202" s="113"/>
      <c r="B202" s="30"/>
      <c r="C202" s="113"/>
      <c r="D202" s="108"/>
      <c r="E202" s="109"/>
      <c r="F202" s="32"/>
      <c r="G202" s="32"/>
      <c r="H202" s="33"/>
    </row>
    <row r="203" spans="1:8" x14ac:dyDescent="0.3">
      <c r="A203" s="113"/>
      <c r="B203" s="30"/>
      <c r="C203" s="113"/>
      <c r="D203" s="108"/>
      <c r="E203" s="109"/>
      <c r="F203" s="32"/>
      <c r="G203" s="32"/>
      <c r="H203" s="33"/>
    </row>
    <row r="204" spans="1:8" x14ac:dyDescent="0.3">
      <c r="A204" s="113"/>
      <c r="B204" s="30"/>
      <c r="C204" s="113"/>
      <c r="D204" s="108"/>
      <c r="E204" s="109"/>
      <c r="F204" s="32"/>
      <c r="G204" s="32"/>
      <c r="H204" s="33"/>
    </row>
    <row r="205" spans="1:8" x14ac:dyDescent="0.3">
      <c r="A205" s="113"/>
      <c r="B205" s="30"/>
      <c r="C205" s="113"/>
      <c r="D205" s="108"/>
      <c r="E205" s="109"/>
      <c r="F205" s="32"/>
      <c r="G205" s="32"/>
      <c r="H205" s="33"/>
    </row>
    <row r="206" spans="1:8" x14ac:dyDescent="0.3">
      <c r="A206" s="113"/>
      <c r="B206" s="30"/>
      <c r="C206" s="113"/>
      <c r="D206" s="108"/>
      <c r="E206" s="109"/>
      <c r="F206" s="32"/>
      <c r="G206" s="32"/>
      <c r="H206" s="33"/>
    </row>
    <row r="207" spans="1:8" x14ac:dyDescent="0.3">
      <c r="A207" s="113"/>
      <c r="B207" s="30"/>
      <c r="C207" s="113"/>
      <c r="D207" s="108"/>
      <c r="E207" s="109"/>
      <c r="F207" s="32"/>
      <c r="G207" s="32"/>
      <c r="H207" s="33"/>
    </row>
    <row r="208" spans="1:8" x14ac:dyDescent="0.3">
      <c r="A208" s="113"/>
      <c r="B208" s="30"/>
      <c r="C208" s="113"/>
      <c r="D208" s="108"/>
      <c r="E208" s="109"/>
      <c r="F208" s="32"/>
      <c r="G208" s="32"/>
      <c r="H208" s="33"/>
    </row>
    <row r="209" spans="1:8" x14ac:dyDescent="0.3">
      <c r="A209" s="113"/>
      <c r="B209" s="30"/>
      <c r="C209" s="113"/>
      <c r="D209" s="108"/>
      <c r="E209" s="109"/>
      <c r="F209" s="32"/>
      <c r="G209" s="32"/>
      <c r="H209" s="33"/>
    </row>
    <row r="210" spans="1:8" x14ac:dyDescent="0.3">
      <c r="A210" s="113"/>
      <c r="B210" s="30"/>
      <c r="C210" s="113"/>
      <c r="D210" s="108"/>
      <c r="E210" s="109"/>
      <c r="F210" s="32"/>
      <c r="G210" s="32"/>
      <c r="H210" s="33"/>
    </row>
    <row r="211" spans="1:8" x14ac:dyDescent="0.3">
      <c r="A211" s="113"/>
      <c r="B211" s="30"/>
      <c r="C211" s="113"/>
      <c r="D211" s="108"/>
      <c r="E211" s="109"/>
      <c r="F211" s="32"/>
      <c r="G211" s="32"/>
      <c r="H211" s="33"/>
    </row>
    <row r="212" spans="1:8" x14ac:dyDescent="0.3">
      <c r="A212" s="113"/>
      <c r="B212" s="30"/>
      <c r="C212" s="113"/>
      <c r="D212" s="108"/>
      <c r="E212" s="109"/>
      <c r="F212" s="32"/>
      <c r="G212" s="32"/>
      <c r="H212" s="33"/>
    </row>
    <row r="213" spans="1:8" x14ac:dyDescent="0.3">
      <c r="A213" s="113"/>
      <c r="B213" s="30"/>
      <c r="C213" s="113"/>
      <c r="D213" s="108"/>
      <c r="E213" s="109"/>
      <c r="F213" s="32"/>
      <c r="G213" s="32"/>
      <c r="H213" s="33"/>
    </row>
    <row r="214" spans="1:8" x14ac:dyDescent="0.3">
      <c r="A214" s="113"/>
      <c r="B214" s="30"/>
      <c r="C214" s="113"/>
      <c r="D214" s="108"/>
      <c r="E214" s="109"/>
      <c r="F214" s="32"/>
      <c r="G214" s="32"/>
      <c r="H214" s="33"/>
    </row>
    <row r="215" spans="1:8" x14ac:dyDescent="0.3">
      <c r="A215" s="113"/>
      <c r="B215" s="30"/>
      <c r="C215" s="113"/>
      <c r="D215" s="108"/>
      <c r="E215" s="109"/>
      <c r="F215" s="32"/>
      <c r="G215" s="32"/>
      <c r="H215" s="33"/>
    </row>
    <row r="216" spans="1:8" x14ac:dyDescent="0.3">
      <c r="A216" s="113"/>
      <c r="B216" s="30"/>
      <c r="C216" s="113"/>
      <c r="D216" s="108"/>
      <c r="E216" s="109"/>
      <c r="F216" s="32"/>
      <c r="G216" s="32"/>
      <c r="H216" s="33"/>
    </row>
    <row r="217" spans="1:8" x14ac:dyDescent="0.3">
      <c r="A217" s="113"/>
      <c r="B217" s="30"/>
      <c r="C217" s="113"/>
      <c r="D217" s="108"/>
      <c r="E217" s="109"/>
      <c r="F217" s="32"/>
      <c r="G217" s="32"/>
      <c r="H217" s="33"/>
    </row>
    <row r="218" spans="1:8" x14ac:dyDescent="0.3">
      <c r="A218" s="113"/>
      <c r="B218" s="30"/>
      <c r="C218" s="113"/>
      <c r="D218" s="108"/>
      <c r="E218" s="109"/>
      <c r="F218" s="32"/>
      <c r="G218" s="32"/>
      <c r="H218" s="33"/>
    </row>
    <row r="219" spans="1:8" x14ac:dyDescent="0.3">
      <c r="A219" s="113"/>
      <c r="B219" s="30"/>
      <c r="C219" s="113"/>
      <c r="D219" s="108"/>
      <c r="E219" s="109"/>
      <c r="F219" s="32"/>
      <c r="G219" s="32"/>
      <c r="H219" s="33"/>
    </row>
    <row r="220" spans="1:8" x14ac:dyDescent="0.3">
      <c r="A220" s="113"/>
      <c r="B220" s="30"/>
      <c r="C220" s="113"/>
      <c r="D220" s="108"/>
      <c r="E220" s="109"/>
      <c r="F220" s="32"/>
      <c r="G220" s="32"/>
      <c r="H220" s="33"/>
    </row>
    <row r="221" spans="1:8" x14ac:dyDescent="0.3">
      <c r="A221" s="113"/>
      <c r="B221" s="30"/>
      <c r="C221" s="113"/>
      <c r="D221" s="108"/>
      <c r="E221" s="109"/>
      <c r="F221" s="32"/>
      <c r="G221" s="32"/>
      <c r="H221" s="33"/>
    </row>
    <row r="222" spans="1:8" x14ac:dyDescent="0.3">
      <c r="A222" s="113"/>
      <c r="B222" s="30"/>
      <c r="C222" s="113"/>
      <c r="D222" s="108"/>
      <c r="E222" s="109"/>
      <c r="F222" s="32"/>
      <c r="G222" s="32"/>
      <c r="H222" s="33"/>
    </row>
    <row r="223" spans="1:8" x14ac:dyDescent="0.3">
      <c r="A223" s="113"/>
      <c r="B223" s="30"/>
      <c r="C223" s="113"/>
      <c r="D223" s="108"/>
      <c r="E223" s="109"/>
      <c r="F223" s="32"/>
      <c r="G223" s="32"/>
      <c r="H223" s="33"/>
    </row>
    <row r="224" spans="1:8" x14ac:dyDescent="0.3">
      <c r="A224" s="113"/>
      <c r="B224" s="30"/>
      <c r="C224" s="113"/>
      <c r="D224" s="108"/>
      <c r="E224" s="109"/>
      <c r="F224" s="32"/>
      <c r="G224" s="32"/>
      <c r="H224" s="33"/>
    </row>
    <row r="225" spans="1:8" x14ac:dyDescent="0.3">
      <c r="A225" s="113"/>
      <c r="B225" s="30"/>
      <c r="C225" s="113"/>
      <c r="D225" s="108"/>
      <c r="E225" s="109"/>
      <c r="F225" s="32"/>
      <c r="G225" s="32"/>
      <c r="H225" s="33"/>
    </row>
    <row r="226" spans="1:8" x14ac:dyDescent="0.3">
      <c r="A226" s="113"/>
      <c r="B226" s="30"/>
      <c r="C226" s="113"/>
      <c r="D226" s="108"/>
      <c r="E226" s="109"/>
      <c r="F226" s="32"/>
      <c r="G226" s="32"/>
      <c r="H226" s="33"/>
    </row>
    <row r="227" spans="1:8" x14ac:dyDescent="0.3">
      <c r="A227" s="113"/>
      <c r="B227" s="30"/>
      <c r="C227" s="113"/>
      <c r="D227" s="108"/>
      <c r="E227" s="109"/>
      <c r="F227" s="32"/>
      <c r="G227" s="32"/>
      <c r="H227" s="33"/>
    </row>
    <row r="228" spans="1:8" x14ac:dyDescent="0.3">
      <c r="A228" s="113"/>
      <c r="B228" s="30"/>
      <c r="C228" s="113"/>
      <c r="D228" s="108"/>
      <c r="E228" s="109"/>
      <c r="F228" s="32"/>
      <c r="G228" s="32"/>
      <c r="H228" s="33"/>
    </row>
    <row r="229" spans="1:8" x14ac:dyDescent="0.3">
      <c r="A229" s="113"/>
      <c r="B229" s="30"/>
      <c r="C229" s="113"/>
      <c r="D229" s="108"/>
      <c r="E229" s="109"/>
      <c r="F229" s="32"/>
      <c r="G229" s="32"/>
      <c r="H229" s="33"/>
    </row>
    <row r="230" spans="1:8" x14ac:dyDescent="0.3">
      <c r="A230" s="113"/>
      <c r="B230" s="30"/>
      <c r="C230" s="113"/>
      <c r="D230" s="108"/>
      <c r="E230" s="109"/>
      <c r="F230" s="32"/>
      <c r="G230" s="32"/>
      <c r="H230" s="33"/>
    </row>
    <row r="231" spans="1:8" x14ac:dyDescent="0.3">
      <c r="A231" s="113"/>
      <c r="B231" s="30"/>
      <c r="C231" s="113"/>
      <c r="D231" s="108"/>
      <c r="E231" s="109"/>
      <c r="F231" s="32"/>
      <c r="G231" s="32"/>
      <c r="H231" s="33"/>
    </row>
    <row r="232" spans="1:8" x14ac:dyDescent="0.3">
      <c r="A232" s="113"/>
      <c r="B232" s="30"/>
      <c r="C232" s="113"/>
      <c r="D232" s="108"/>
      <c r="E232" s="109"/>
      <c r="F232" s="32"/>
      <c r="G232" s="32"/>
      <c r="H232" s="33"/>
    </row>
    <row r="233" spans="1:8" x14ac:dyDescent="0.3">
      <c r="A233" s="113"/>
      <c r="B233" s="30"/>
      <c r="C233" s="113"/>
      <c r="D233" s="108"/>
      <c r="E233" s="109"/>
      <c r="F233" s="32"/>
      <c r="G233" s="32"/>
      <c r="H233" s="33"/>
    </row>
    <row r="234" spans="1:8" x14ac:dyDescent="0.3">
      <c r="A234" s="113"/>
      <c r="B234" s="30"/>
      <c r="C234" s="113"/>
      <c r="D234" s="108"/>
      <c r="E234" s="109"/>
      <c r="F234" s="32"/>
      <c r="G234" s="32"/>
      <c r="H234" s="33"/>
    </row>
    <row r="235" spans="1:8" x14ac:dyDescent="0.3">
      <c r="A235" s="113"/>
      <c r="B235" s="30"/>
      <c r="C235" s="113"/>
      <c r="D235" s="108"/>
      <c r="E235" s="109"/>
      <c r="F235" s="32"/>
      <c r="G235" s="32"/>
      <c r="H235" s="33"/>
    </row>
    <row r="236" spans="1:8" x14ac:dyDescent="0.3">
      <c r="A236" s="113"/>
      <c r="B236" s="30"/>
      <c r="C236" s="113"/>
      <c r="D236" s="108"/>
      <c r="E236" s="109"/>
      <c r="F236" s="32"/>
      <c r="G236" s="32"/>
      <c r="H236" s="33"/>
    </row>
    <row r="237" spans="1:8" x14ac:dyDescent="0.3">
      <c r="A237" s="113"/>
      <c r="B237" s="30"/>
      <c r="C237" s="113"/>
      <c r="D237" s="108"/>
      <c r="E237" s="109"/>
      <c r="F237" s="32"/>
      <c r="G237" s="32"/>
      <c r="H237" s="33"/>
    </row>
    <row r="238" spans="1:8" x14ac:dyDescent="0.3">
      <c r="A238" s="113"/>
      <c r="B238" s="30"/>
      <c r="C238" s="113"/>
      <c r="D238" s="108"/>
      <c r="E238" s="109"/>
      <c r="F238" s="32"/>
      <c r="G238" s="32"/>
      <c r="H238" s="33"/>
    </row>
    <row r="239" spans="1:8" x14ac:dyDescent="0.3">
      <c r="A239" s="113"/>
      <c r="B239" s="30"/>
      <c r="C239" s="113"/>
      <c r="D239" s="108"/>
      <c r="E239" s="109"/>
      <c r="F239" s="32"/>
      <c r="G239" s="32"/>
      <c r="H239" s="33"/>
    </row>
    <row r="240" spans="1:8" x14ac:dyDescent="0.3">
      <c r="A240" s="113"/>
      <c r="B240" s="30"/>
      <c r="C240" s="113"/>
      <c r="D240" s="108"/>
      <c r="E240" s="109"/>
      <c r="F240" s="32"/>
      <c r="G240" s="32"/>
      <c r="H240" s="33"/>
    </row>
    <row r="241" spans="1:8" x14ac:dyDescent="0.3">
      <c r="A241" s="113"/>
      <c r="B241" s="30"/>
      <c r="C241" s="113"/>
      <c r="D241" s="108"/>
      <c r="E241" s="109"/>
      <c r="F241" s="32"/>
      <c r="G241" s="32"/>
      <c r="H241" s="33"/>
    </row>
    <row r="242" spans="1:8" x14ac:dyDescent="0.3">
      <c r="A242" s="113"/>
      <c r="B242" s="30"/>
      <c r="C242" s="113"/>
      <c r="D242" s="108"/>
      <c r="E242" s="109"/>
      <c r="F242" s="32"/>
      <c r="G242" s="32"/>
      <c r="H242" s="33"/>
    </row>
    <row r="243" spans="1:8" x14ac:dyDescent="0.3">
      <c r="A243" s="113"/>
      <c r="B243" s="30"/>
      <c r="C243" s="113"/>
      <c r="D243" s="108"/>
      <c r="E243" s="109"/>
      <c r="F243" s="32"/>
      <c r="G243" s="32"/>
      <c r="H243" s="33"/>
    </row>
    <row r="244" spans="1:8" x14ac:dyDescent="0.3">
      <c r="A244" s="113"/>
      <c r="B244" s="30"/>
      <c r="C244" s="113"/>
      <c r="D244" s="108"/>
      <c r="E244" s="109"/>
      <c r="F244" s="32"/>
      <c r="G244" s="32"/>
      <c r="H244" s="33"/>
    </row>
    <row r="245" spans="1:8" x14ac:dyDescent="0.3">
      <c r="A245" s="113"/>
      <c r="B245" s="30"/>
      <c r="C245" s="113"/>
      <c r="D245" s="108"/>
      <c r="E245" s="109"/>
      <c r="F245" s="32"/>
      <c r="G245" s="32"/>
      <c r="H245" s="33"/>
    </row>
    <row r="246" spans="1:8" x14ac:dyDescent="0.3">
      <c r="A246" s="113"/>
      <c r="B246" s="30"/>
      <c r="C246" s="113"/>
      <c r="D246" s="108"/>
      <c r="E246" s="109"/>
      <c r="F246" s="32"/>
      <c r="G246" s="32"/>
      <c r="H246" s="33"/>
    </row>
    <row r="247" spans="1:8" x14ac:dyDescent="0.3">
      <c r="A247" s="113"/>
      <c r="B247" s="30"/>
      <c r="C247" s="113"/>
      <c r="D247" s="108"/>
      <c r="E247" s="109"/>
      <c r="F247" s="32"/>
      <c r="G247" s="32"/>
      <c r="H247" s="33"/>
    </row>
    <row r="248" spans="1:8" x14ac:dyDescent="0.3">
      <c r="A248" s="113"/>
      <c r="B248" s="30"/>
      <c r="C248" s="113"/>
      <c r="D248" s="108"/>
      <c r="E248" s="109"/>
      <c r="F248" s="32"/>
      <c r="G248" s="32"/>
      <c r="H248" s="33"/>
    </row>
    <row r="249" spans="1:8" x14ac:dyDescent="0.3">
      <c r="A249" s="113"/>
      <c r="B249" s="30"/>
      <c r="C249" s="113"/>
      <c r="D249" s="108"/>
      <c r="E249" s="109"/>
      <c r="F249" s="32"/>
      <c r="G249" s="32"/>
      <c r="H249" s="33"/>
    </row>
    <row r="250" spans="1:8" x14ac:dyDescent="0.3">
      <c r="A250" s="113"/>
      <c r="B250" s="30"/>
      <c r="C250" s="113"/>
      <c r="D250" s="108"/>
      <c r="E250" s="109"/>
      <c r="F250" s="32"/>
      <c r="G250" s="32"/>
      <c r="H250" s="33"/>
    </row>
    <row r="251" spans="1:8" x14ac:dyDescent="0.3">
      <c r="A251" s="113"/>
      <c r="B251" s="30"/>
      <c r="C251" s="113"/>
      <c r="D251" s="108"/>
      <c r="E251" s="109"/>
      <c r="F251" s="32"/>
      <c r="G251" s="32"/>
      <c r="H251" s="33"/>
    </row>
    <row r="252" spans="1:8" x14ac:dyDescent="0.3">
      <c r="A252" s="113"/>
      <c r="B252" s="30"/>
      <c r="C252" s="113"/>
      <c r="D252" s="108"/>
      <c r="E252" s="109"/>
      <c r="F252" s="32"/>
      <c r="G252" s="32"/>
      <c r="H252" s="33"/>
    </row>
    <row r="253" spans="1:8" x14ac:dyDescent="0.3">
      <c r="A253" s="113"/>
      <c r="B253" s="30"/>
      <c r="C253" s="113"/>
      <c r="D253" s="108"/>
      <c r="E253" s="109"/>
      <c r="F253" s="32"/>
      <c r="G253" s="32"/>
      <c r="H253" s="33"/>
    </row>
    <row r="254" spans="1:8" x14ac:dyDescent="0.3">
      <c r="A254" s="113"/>
      <c r="B254" s="30"/>
      <c r="C254" s="113"/>
      <c r="D254" s="108"/>
      <c r="E254" s="109"/>
      <c r="F254" s="32"/>
      <c r="G254" s="32"/>
      <c r="H254" s="33"/>
    </row>
    <row r="255" spans="1:8" x14ac:dyDescent="0.3">
      <c r="A255" s="113"/>
      <c r="B255" s="30"/>
      <c r="C255" s="113"/>
      <c r="D255" s="108"/>
      <c r="E255" s="109"/>
      <c r="F255" s="32"/>
      <c r="G255" s="32"/>
      <c r="H255" s="33"/>
    </row>
    <row r="256" spans="1:8" x14ac:dyDescent="0.3">
      <c r="A256" s="113"/>
      <c r="B256" s="30"/>
      <c r="C256" s="113"/>
      <c r="D256" s="108"/>
      <c r="E256" s="109"/>
      <c r="F256" s="32"/>
      <c r="G256" s="32"/>
      <c r="H256" s="33"/>
    </row>
    <row r="257" spans="1:8" x14ac:dyDescent="0.3">
      <c r="A257" s="113"/>
      <c r="B257" s="30"/>
      <c r="C257" s="113"/>
      <c r="D257" s="108"/>
      <c r="E257" s="109"/>
      <c r="F257" s="32"/>
      <c r="G257" s="32"/>
      <c r="H257" s="33"/>
    </row>
    <row r="258" spans="1:8" x14ac:dyDescent="0.3">
      <c r="A258" s="113"/>
      <c r="B258" s="30"/>
      <c r="C258" s="113"/>
      <c r="D258" s="108"/>
      <c r="E258" s="109"/>
      <c r="F258" s="32"/>
      <c r="G258" s="32"/>
      <c r="H258" s="33"/>
    </row>
    <row r="259" spans="1:8" x14ac:dyDescent="0.3">
      <c r="A259" s="113"/>
      <c r="B259" s="30"/>
      <c r="C259" s="113"/>
      <c r="D259" s="108"/>
      <c r="E259" s="109"/>
      <c r="F259" s="32"/>
      <c r="G259" s="32"/>
      <c r="H259" s="33"/>
    </row>
    <row r="260" spans="1:8" x14ac:dyDescent="0.3">
      <c r="A260" s="113"/>
      <c r="B260" s="30"/>
      <c r="C260" s="113"/>
      <c r="D260" s="108"/>
      <c r="E260" s="109"/>
      <c r="F260" s="32"/>
      <c r="G260" s="32"/>
      <c r="H260" s="33"/>
    </row>
    <row r="261" spans="1:8" x14ac:dyDescent="0.3">
      <c r="A261" s="113"/>
      <c r="B261" s="30"/>
      <c r="C261" s="113"/>
      <c r="D261" s="108"/>
      <c r="E261" s="109"/>
      <c r="F261" s="32"/>
      <c r="G261" s="32"/>
      <c r="H261" s="33"/>
    </row>
    <row r="262" spans="1:8" x14ac:dyDescent="0.3">
      <c r="A262" s="113"/>
      <c r="B262" s="30"/>
      <c r="C262" s="113"/>
      <c r="D262" s="108"/>
      <c r="E262" s="109"/>
      <c r="F262" s="32"/>
      <c r="G262" s="32"/>
      <c r="H262" s="33"/>
    </row>
    <row r="263" spans="1:8" x14ac:dyDescent="0.3">
      <c r="A263" s="113"/>
      <c r="B263" s="30"/>
      <c r="C263" s="113"/>
      <c r="D263" s="108"/>
      <c r="E263" s="109"/>
      <c r="F263" s="32"/>
      <c r="G263" s="32"/>
      <c r="H263" s="33"/>
    </row>
    <row r="264" spans="1:8" x14ac:dyDescent="0.3">
      <c r="A264" s="113"/>
      <c r="B264" s="30"/>
      <c r="C264" s="113"/>
      <c r="D264" s="108"/>
      <c r="E264" s="109"/>
      <c r="F264" s="32"/>
      <c r="G264" s="32"/>
      <c r="H264" s="33"/>
    </row>
    <row r="265" spans="1:8" x14ac:dyDescent="0.3">
      <c r="A265" s="113"/>
      <c r="B265" s="30"/>
      <c r="C265" s="113"/>
      <c r="D265" s="108"/>
      <c r="E265" s="109"/>
      <c r="F265" s="32"/>
      <c r="G265" s="32"/>
      <c r="H265" s="33"/>
    </row>
    <row r="266" spans="1:8" x14ac:dyDescent="0.3">
      <c r="A266" s="113"/>
      <c r="B266" s="30"/>
      <c r="C266" s="113"/>
      <c r="D266" s="108"/>
      <c r="E266" s="109"/>
      <c r="F266" s="32"/>
      <c r="G266" s="32"/>
      <c r="H266" s="33"/>
    </row>
    <row r="267" spans="1:8" x14ac:dyDescent="0.3">
      <c r="A267" s="113"/>
      <c r="B267" s="30"/>
      <c r="C267" s="113"/>
      <c r="D267" s="108"/>
      <c r="E267" s="109"/>
      <c r="F267" s="32"/>
      <c r="G267" s="32"/>
      <c r="H267" s="33"/>
    </row>
    <row r="268" spans="1:8" x14ac:dyDescent="0.3">
      <c r="A268" s="113"/>
      <c r="B268" s="30"/>
      <c r="C268" s="113"/>
      <c r="D268" s="108"/>
      <c r="E268" s="109"/>
      <c r="F268" s="32"/>
      <c r="G268" s="32"/>
      <c r="H268" s="33"/>
    </row>
    <row r="269" spans="1:8" x14ac:dyDescent="0.3">
      <c r="A269" s="113"/>
      <c r="B269" s="30"/>
      <c r="C269" s="113"/>
      <c r="D269" s="108"/>
      <c r="E269" s="109"/>
      <c r="F269" s="32"/>
      <c r="G269" s="32"/>
      <c r="H269" s="33"/>
    </row>
    <row r="270" spans="1:8" x14ac:dyDescent="0.3">
      <c r="A270" s="113"/>
      <c r="B270" s="30"/>
      <c r="C270" s="113"/>
      <c r="D270" s="108"/>
      <c r="E270" s="109"/>
      <c r="F270" s="32"/>
      <c r="G270" s="32"/>
      <c r="H270" s="33"/>
    </row>
    <row r="271" spans="1:8" x14ac:dyDescent="0.3">
      <c r="A271" s="113"/>
      <c r="B271" s="30"/>
      <c r="C271" s="113"/>
      <c r="D271" s="108"/>
      <c r="E271" s="109"/>
      <c r="F271" s="32"/>
      <c r="G271" s="32"/>
      <c r="H271" s="33"/>
    </row>
    <row r="272" spans="1:8" x14ac:dyDescent="0.3">
      <c r="A272" s="113"/>
      <c r="B272" s="30"/>
      <c r="C272" s="113"/>
      <c r="D272" s="108"/>
      <c r="E272" s="109"/>
      <c r="F272" s="32"/>
      <c r="G272" s="32"/>
      <c r="H272" s="33"/>
    </row>
    <row r="273" spans="1:8" x14ac:dyDescent="0.3">
      <c r="A273" s="113"/>
      <c r="B273" s="30"/>
      <c r="C273" s="113"/>
      <c r="D273" s="108"/>
      <c r="E273" s="109"/>
      <c r="F273" s="32"/>
      <c r="G273" s="32"/>
      <c r="H273" s="33"/>
    </row>
    <row r="274" spans="1:8" x14ac:dyDescent="0.3">
      <c r="A274" s="113"/>
      <c r="B274" s="30"/>
      <c r="C274" s="113"/>
      <c r="D274" s="108"/>
      <c r="E274" s="109"/>
      <c r="F274" s="32"/>
      <c r="G274" s="32"/>
      <c r="H274" s="33"/>
    </row>
    <row r="275" spans="1:8" x14ac:dyDescent="0.3">
      <c r="A275" s="113"/>
      <c r="B275" s="30"/>
      <c r="C275" s="113"/>
      <c r="D275" s="108"/>
      <c r="E275" s="109"/>
      <c r="F275" s="32"/>
      <c r="G275" s="32"/>
      <c r="H275" s="33"/>
    </row>
    <row r="276" spans="1:8" x14ac:dyDescent="0.3">
      <c r="A276" s="113"/>
      <c r="B276" s="30"/>
      <c r="C276" s="113"/>
      <c r="D276" s="108"/>
      <c r="E276" s="109"/>
      <c r="F276" s="32"/>
      <c r="G276" s="32"/>
      <c r="H276" s="33"/>
    </row>
    <row r="277" spans="1:8" x14ac:dyDescent="0.3">
      <c r="A277" s="113"/>
      <c r="B277" s="30"/>
      <c r="C277" s="113"/>
      <c r="D277" s="108"/>
      <c r="E277" s="109"/>
      <c r="F277" s="32"/>
      <c r="G277" s="32"/>
      <c r="H277" s="33"/>
    </row>
    <row r="278" spans="1:8" x14ac:dyDescent="0.3">
      <c r="A278" s="113"/>
      <c r="B278" s="30"/>
      <c r="C278" s="113"/>
      <c r="D278" s="108"/>
      <c r="E278" s="109"/>
      <c r="F278" s="32"/>
      <c r="G278" s="32"/>
      <c r="H278" s="33"/>
    </row>
    <row r="279" spans="1:8" x14ac:dyDescent="0.3">
      <c r="A279" s="113"/>
      <c r="B279" s="30"/>
      <c r="C279" s="113"/>
      <c r="D279" s="108"/>
      <c r="E279" s="109"/>
      <c r="F279" s="32"/>
      <c r="G279" s="32"/>
      <c r="H279" s="33"/>
    </row>
    <row r="280" spans="1:8" x14ac:dyDescent="0.3">
      <c r="A280" s="113"/>
      <c r="B280" s="30"/>
      <c r="C280" s="113"/>
      <c r="D280" s="108"/>
      <c r="E280" s="109"/>
      <c r="F280" s="32"/>
      <c r="G280" s="32"/>
      <c r="H280" s="33"/>
    </row>
    <row r="281" spans="1:8" x14ac:dyDescent="0.3">
      <c r="A281" s="113"/>
      <c r="B281" s="30"/>
      <c r="C281" s="113"/>
      <c r="D281" s="108"/>
      <c r="E281" s="109"/>
      <c r="F281" s="32"/>
      <c r="G281" s="32"/>
      <c r="H281" s="33"/>
    </row>
    <row r="282" spans="1:8" x14ac:dyDescent="0.3">
      <c r="A282" s="113"/>
      <c r="B282" s="30"/>
      <c r="C282" s="113"/>
      <c r="D282" s="108"/>
      <c r="E282" s="109"/>
      <c r="F282" s="32"/>
      <c r="G282" s="32"/>
      <c r="H282" s="33"/>
    </row>
    <row r="283" spans="1:8" x14ac:dyDescent="0.3">
      <c r="A283" s="113"/>
      <c r="B283" s="30"/>
      <c r="C283" s="113"/>
      <c r="D283" s="108"/>
      <c r="E283" s="109"/>
      <c r="F283" s="32"/>
      <c r="G283" s="32"/>
      <c r="H283" s="33"/>
    </row>
    <row r="284" spans="1:8" x14ac:dyDescent="0.3">
      <c r="A284" s="113"/>
      <c r="B284" s="30"/>
      <c r="C284" s="113"/>
      <c r="D284" s="108"/>
      <c r="E284" s="109"/>
      <c r="F284" s="32"/>
      <c r="G284" s="32"/>
      <c r="H284" s="33"/>
    </row>
    <row r="285" spans="1:8" x14ac:dyDescent="0.3">
      <c r="A285" s="113"/>
      <c r="B285" s="30"/>
      <c r="C285" s="113"/>
      <c r="D285" s="108"/>
      <c r="E285" s="109"/>
      <c r="F285" s="32"/>
      <c r="G285" s="32"/>
      <c r="H285" s="33"/>
    </row>
    <row r="286" spans="1:8" x14ac:dyDescent="0.3">
      <c r="A286" s="113"/>
      <c r="B286" s="30"/>
      <c r="C286" s="113"/>
      <c r="D286" s="108"/>
      <c r="E286" s="109"/>
      <c r="F286" s="32"/>
      <c r="G286" s="32"/>
      <c r="H286" s="33"/>
    </row>
    <row r="287" spans="1:8" x14ac:dyDescent="0.3">
      <c r="A287" s="113"/>
      <c r="B287" s="30"/>
      <c r="C287" s="113"/>
      <c r="D287" s="108"/>
      <c r="E287" s="109"/>
      <c r="F287" s="32"/>
      <c r="G287" s="32"/>
      <c r="H287" s="33"/>
    </row>
    <row r="288" spans="1:8" x14ac:dyDescent="0.3">
      <c r="A288" s="113"/>
      <c r="B288" s="30"/>
      <c r="C288" s="113"/>
      <c r="D288" s="108"/>
      <c r="E288" s="109"/>
      <c r="F288" s="32"/>
      <c r="G288" s="32"/>
      <c r="H288" s="33"/>
    </row>
    <row r="289" spans="1:8" x14ac:dyDescent="0.3">
      <c r="A289" s="113"/>
      <c r="B289" s="30"/>
      <c r="C289" s="113"/>
      <c r="D289" s="108"/>
      <c r="E289" s="109"/>
      <c r="F289" s="32"/>
      <c r="G289" s="32"/>
      <c r="H289" s="33"/>
    </row>
    <row r="290" spans="1:8" x14ac:dyDescent="0.3">
      <c r="A290" s="113"/>
      <c r="B290" s="30"/>
      <c r="C290" s="113"/>
      <c r="D290" s="108"/>
      <c r="E290" s="109"/>
      <c r="F290" s="32"/>
      <c r="G290" s="32"/>
      <c r="H290" s="33"/>
    </row>
    <row r="291" spans="1:8" x14ac:dyDescent="0.3">
      <c r="A291" s="113"/>
      <c r="B291" s="30"/>
      <c r="C291" s="113"/>
      <c r="D291" s="108"/>
      <c r="E291" s="109"/>
      <c r="F291" s="32"/>
      <c r="G291" s="32"/>
      <c r="H291" s="33"/>
    </row>
    <row r="292" spans="1:8" x14ac:dyDescent="0.3">
      <c r="A292" s="113"/>
      <c r="B292" s="30"/>
      <c r="C292" s="113"/>
      <c r="D292" s="108"/>
      <c r="E292" s="109"/>
      <c r="F292" s="32"/>
      <c r="G292" s="32"/>
      <c r="H292" s="33"/>
    </row>
    <row r="293" spans="1:8" x14ac:dyDescent="0.3">
      <c r="A293" s="113"/>
      <c r="B293" s="30"/>
      <c r="C293" s="113"/>
      <c r="D293" s="108"/>
      <c r="E293" s="109"/>
      <c r="F293" s="32"/>
      <c r="G293" s="32"/>
      <c r="H293" s="33"/>
    </row>
    <row r="294" spans="1:8" x14ac:dyDescent="0.3">
      <c r="A294" s="113"/>
      <c r="B294" s="30"/>
      <c r="C294" s="113"/>
      <c r="D294" s="108"/>
      <c r="E294" s="109"/>
      <c r="F294" s="32"/>
      <c r="G294" s="32"/>
      <c r="H294" s="33"/>
    </row>
    <row r="295" spans="1:8" x14ac:dyDescent="0.3">
      <c r="A295" s="113"/>
      <c r="B295" s="30"/>
      <c r="C295" s="113"/>
      <c r="D295" s="108"/>
      <c r="E295" s="109"/>
      <c r="F295" s="32"/>
      <c r="G295" s="32"/>
      <c r="H295" s="33"/>
    </row>
    <row r="296" spans="1:8" x14ac:dyDescent="0.3">
      <c r="A296" s="113"/>
      <c r="B296" s="30"/>
      <c r="C296" s="113"/>
      <c r="D296" s="108"/>
      <c r="E296" s="109"/>
      <c r="F296" s="32"/>
      <c r="G296" s="32"/>
      <c r="H296" s="33"/>
    </row>
    <row r="297" spans="1:8" x14ac:dyDescent="0.3">
      <c r="A297" s="113"/>
      <c r="B297" s="30"/>
      <c r="C297" s="113"/>
      <c r="D297" s="108"/>
      <c r="E297" s="109"/>
      <c r="F297" s="32"/>
      <c r="G297" s="32"/>
      <c r="H297" s="33"/>
    </row>
    <row r="298" spans="1:8" x14ac:dyDescent="0.3">
      <c r="A298" s="113"/>
      <c r="B298" s="30"/>
      <c r="C298" s="113"/>
      <c r="D298" s="108"/>
      <c r="E298" s="109"/>
      <c r="F298" s="32"/>
      <c r="G298" s="32"/>
      <c r="H298" s="33"/>
    </row>
    <row r="299" spans="1:8" x14ac:dyDescent="0.3">
      <c r="A299" s="113"/>
      <c r="B299" s="30"/>
      <c r="C299" s="113"/>
      <c r="D299" s="108"/>
      <c r="E299" s="109"/>
      <c r="F299" s="32"/>
      <c r="G299" s="32"/>
      <c r="H299" s="33"/>
    </row>
    <row r="300" spans="1:8" x14ac:dyDescent="0.3">
      <c r="A300" s="113"/>
      <c r="B300" s="30"/>
      <c r="C300" s="113"/>
      <c r="D300" s="108"/>
      <c r="E300" s="109"/>
      <c r="F300" s="32"/>
      <c r="G300" s="32"/>
      <c r="H300" s="33"/>
    </row>
    <row r="301" spans="1:8" x14ac:dyDescent="0.3">
      <c r="A301" s="113"/>
      <c r="B301" s="30"/>
      <c r="C301" s="113"/>
      <c r="D301" s="108"/>
      <c r="E301" s="109"/>
      <c r="F301" s="32"/>
      <c r="G301" s="32"/>
      <c r="H301" s="33"/>
    </row>
    <row r="302" spans="1:8" x14ac:dyDescent="0.3">
      <c r="A302" s="113"/>
      <c r="B302" s="30"/>
      <c r="C302" s="113"/>
      <c r="D302" s="108"/>
      <c r="E302" s="109"/>
      <c r="F302" s="32"/>
      <c r="G302" s="32"/>
      <c r="H302" s="33"/>
    </row>
    <row r="303" spans="1:8" x14ac:dyDescent="0.3">
      <c r="A303" s="113"/>
      <c r="B303" s="30"/>
      <c r="C303" s="113"/>
      <c r="D303" s="108"/>
      <c r="E303" s="109"/>
      <c r="F303" s="32"/>
      <c r="G303" s="32"/>
      <c r="H303" s="33"/>
    </row>
    <row r="304" spans="1:8" x14ac:dyDescent="0.3">
      <c r="A304" s="113"/>
      <c r="B304" s="30"/>
      <c r="C304" s="113"/>
      <c r="D304" s="108"/>
      <c r="E304" s="109"/>
      <c r="F304" s="32"/>
      <c r="G304" s="32"/>
      <c r="H304" s="33"/>
    </row>
    <row r="305" spans="1:8" x14ac:dyDescent="0.3">
      <c r="A305" s="113"/>
      <c r="B305" s="30"/>
      <c r="C305" s="113"/>
      <c r="D305" s="108"/>
      <c r="E305" s="109"/>
      <c r="F305" s="32"/>
      <c r="G305" s="32"/>
      <c r="H305" s="33"/>
    </row>
    <row r="306" spans="1:8" x14ac:dyDescent="0.3">
      <c r="A306" s="113"/>
      <c r="B306" s="30"/>
      <c r="C306" s="113"/>
      <c r="D306" s="108"/>
      <c r="E306" s="109"/>
      <c r="F306" s="32"/>
      <c r="G306" s="32"/>
      <c r="H306" s="33"/>
    </row>
    <row r="307" spans="1:8" x14ac:dyDescent="0.3">
      <c r="A307" s="113"/>
      <c r="B307" s="30"/>
      <c r="C307" s="113"/>
      <c r="D307" s="108"/>
      <c r="E307" s="109"/>
      <c r="F307" s="32"/>
      <c r="G307" s="32"/>
      <c r="H307" s="33"/>
    </row>
    <row r="308" spans="1:8" x14ac:dyDescent="0.3">
      <c r="A308" s="113"/>
      <c r="B308" s="30"/>
      <c r="C308" s="113"/>
      <c r="D308" s="108"/>
      <c r="E308" s="109"/>
      <c r="F308" s="32"/>
      <c r="G308" s="32"/>
      <c r="H308" s="33"/>
    </row>
    <row r="309" spans="1:8" x14ac:dyDescent="0.3">
      <c r="A309" s="113"/>
      <c r="B309" s="30"/>
      <c r="C309" s="113"/>
      <c r="D309" s="108"/>
      <c r="E309" s="109"/>
      <c r="F309" s="32"/>
      <c r="G309" s="32"/>
      <c r="H309" s="33"/>
    </row>
    <row r="310" spans="1:8" x14ac:dyDescent="0.3">
      <c r="A310" s="113"/>
      <c r="B310" s="30"/>
      <c r="C310" s="113"/>
      <c r="D310" s="108"/>
      <c r="E310" s="109"/>
      <c r="F310" s="32"/>
      <c r="G310" s="32"/>
      <c r="H310" s="33"/>
    </row>
    <row r="311" spans="1:8" x14ac:dyDescent="0.3">
      <c r="A311" s="113"/>
      <c r="B311" s="30"/>
      <c r="C311" s="113"/>
      <c r="D311" s="108"/>
      <c r="E311" s="109"/>
      <c r="F311" s="32"/>
      <c r="G311" s="32"/>
      <c r="H311" s="33"/>
    </row>
    <row r="312" spans="1:8" x14ac:dyDescent="0.3">
      <c r="A312" s="113"/>
      <c r="B312" s="30"/>
      <c r="C312" s="113"/>
      <c r="D312" s="108"/>
      <c r="E312" s="109"/>
      <c r="F312" s="32"/>
      <c r="G312" s="32"/>
      <c r="H312" s="33"/>
    </row>
    <row r="313" spans="1:8" x14ac:dyDescent="0.3">
      <c r="A313" s="113"/>
      <c r="B313" s="30"/>
      <c r="C313" s="113"/>
      <c r="D313" s="108"/>
      <c r="E313" s="109"/>
      <c r="F313" s="32"/>
      <c r="G313" s="32"/>
      <c r="H313" s="33"/>
    </row>
    <row r="314" spans="1:8" x14ac:dyDescent="0.3">
      <c r="A314" s="113"/>
      <c r="B314" s="30"/>
      <c r="C314" s="113"/>
      <c r="D314" s="108"/>
      <c r="E314" s="109"/>
      <c r="F314" s="32"/>
      <c r="G314" s="32"/>
      <c r="H314" s="33"/>
    </row>
    <row r="315" spans="1:8" x14ac:dyDescent="0.3">
      <c r="A315" s="113"/>
      <c r="B315" s="30"/>
      <c r="C315" s="113"/>
      <c r="D315" s="108"/>
      <c r="E315" s="109"/>
      <c r="F315" s="32"/>
      <c r="G315" s="32"/>
      <c r="H315" s="33"/>
    </row>
    <row r="316" spans="1:8" x14ac:dyDescent="0.3">
      <c r="A316" s="113"/>
      <c r="B316" s="30"/>
      <c r="C316" s="113"/>
      <c r="D316" s="108"/>
      <c r="E316" s="109"/>
      <c r="F316" s="32"/>
      <c r="G316" s="32"/>
      <c r="H316" s="33"/>
    </row>
    <row r="317" spans="1:8" x14ac:dyDescent="0.3">
      <c r="A317" s="113"/>
      <c r="B317" s="30"/>
      <c r="C317" s="113"/>
      <c r="D317" s="108"/>
      <c r="E317" s="109"/>
      <c r="F317" s="32"/>
      <c r="G317" s="32"/>
      <c r="H317" s="33"/>
    </row>
    <row r="318" spans="1:8" x14ac:dyDescent="0.3">
      <c r="A318" s="113"/>
      <c r="B318" s="30"/>
      <c r="C318" s="113"/>
      <c r="D318" s="108"/>
      <c r="E318" s="109"/>
      <c r="F318" s="32"/>
      <c r="G318" s="32"/>
      <c r="H318" s="33"/>
    </row>
    <row r="319" spans="1:8" x14ac:dyDescent="0.3">
      <c r="A319" s="113"/>
      <c r="B319" s="30"/>
      <c r="C319" s="113"/>
      <c r="D319" s="108"/>
      <c r="E319" s="109"/>
      <c r="F319" s="32"/>
      <c r="G319" s="32"/>
      <c r="H319" s="33"/>
    </row>
    <row r="320" spans="1:8" x14ac:dyDescent="0.3">
      <c r="A320" s="113"/>
      <c r="B320" s="30"/>
      <c r="C320" s="113"/>
      <c r="D320" s="108"/>
      <c r="E320" s="109"/>
      <c r="F320" s="32"/>
      <c r="G320" s="32"/>
      <c r="H320" s="33"/>
    </row>
    <row r="321" spans="1:8" x14ac:dyDescent="0.3">
      <c r="A321" s="113"/>
      <c r="B321" s="30"/>
      <c r="C321" s="113"/>
      <c r="D321" s="108"/>
      <c r="E321" s="109"/>
      <c r="F321" s="32"/>
      <c r="G321" s="32"/>
      <c r="H321" s="33"/>
    </row>
    <row r="322" spans="1:8" x14ac:dyDescent="0.3">
      <c r="A322" s="113"/>
      <c r="B322" s="30"/>
      <c r="C322" s="113"/>
      <c r="D322" s="108"/>
      <c r="E322" s="109"/>
      <c r="F322" s="32"/>
      <c r="G322" s="32"/>
      <c r="H322" s="33"/>
    </row>
    <row r="323" spans="1:8" x14ac:dyDescent="0.3">
      <c r="A323" s="113"/>
      <c r="B323" s="30"/>
      <c r="C323" s="113"/>
      <c r="D323" s="108"/>
      <c r="E323" s="109"/>
      <c r="F323" s="32"/>
      <c r="G323" s="32"/>
      <c r="H323" s="33"/>
    </row>
    <row r="324" spans="1:8" x14ac:dyDescent="0.3">
      <c r="A324" s="113"/>
      <c r="B324" s="30"/>
      <c r="C324" s="113"/>
      <c r="D324" s="108"/>
      <c r="E324" s="109"/>
      <c r="F324" s="32"/>
      <c r="G324" s="32"/>
      <c r="H324" s="33"/>
    </row>
    <row r="325" spans="1:8" x14ac:dyDescent="0.3">
      <c r="A325" s="113"/>
      <c r="B325" s="30"/>
      <c r="C325" s="113"/>
      <c r="D325" s="108"/>
      <c r="E325" s="109"/>
      <c r="F325" s="32"/>
      <c r="G325" s="32"/>
      <c r="H325" s="33"/>
    </row>
    <row r="326" spans="1:8" x14ac:dyDescent="0.3">
      <c r="A326" s="113"/>
      <c r="B326" s="30"/>
      <c r="C326" s="113"/>
      <c r="D326" s="108"/>
      <c r="E326" s="109"/>
      <c r="F326" s="32"/>
      <c r="G326" s="32"/>
      <c r="H326" s="33"/>
    </row>
    <row r="327" spans="1:8" x14ac:dyDescent="0.3">
      <c r="A327" s="113"/>
      <c r="B327" s="30"/>
      <c r="C327" s="113"/>
      <c r="D327" s="108"/>
      <c r="E327" s="109"/>
      <c r="F327" s="32"/>
      <c r="G327" s="32"/>
      <c r="H327" s="33"/>
    </row>
    <row r="328" spans="1:8" x14ac:dyDescent="0.3">
      <c r="A328" s="113"/>
      <c r="B328" s="30"/>
      <c r="C328" s="113"/>
      <c r="D328" s="108"/>
      <c r="E328" s="109"/>
      <c r="F328" s="32"/>
      <c r="G328" s="32"/>
      <c r="H328" s="33"/>
    </row>
    <row r="329" spans="1:8" x14ac:dyDescent="0.3">
      <c r="A329" s="113"/>
      <c r="B329" s="30"/>
      <c r="C329" s="113"/>
      <c r="D329" s="108"/>
      <c r="E329" s="109"/>
      <c r="F329" s="32"/>
      <c r="G329" s="32"/>
      <c r="H329" s="33"/>
    </row>
    <row r="330" spans="1:8" x14ac:dyDescent="0.3">
      <c r="A330" s="113"/>
      <c r="B330" s="30"/>
      <c r="C330" s="113"/>
      <c r="D330" s="108"/>
      <c r="E330" s="109"/>
      <c r="F330" s="32"/>
      <c r="G330" s="32"/>
      <c r="H330" s="33"/>
    </row>
    <row r="331" spans="1:8" x14ac:dyDescent="0.3">
      <c r="A331" s="113"/>
      <c r="B331" s="30"/>
      <c r="C331" s="113"/>
      <c r="D331" s="108"/>
      <c r="E331" s="109"/>
      <c r="F331" s="32"/>
      <c r="G331" s="32"/>
      <c r="H331" s="33"/>
    </row>
    <row r="332" spans="1:8" x14ac:dyDescent="0.3">
      <c r="A332" s="113"/>
      <c r="B332" s="30"/>
      <c r="C332" s="113"/>
      <c r="D332" s="108"/>
      <c r="E332" s="109"/>
      <c r="F332" s="32"/>
      <c r="G332" s="32"/>
      <c r="H332" s="33"/>
    </row>
    <row r="333" spans="1:8" x14ac:dyDescent="0.3">
      <c r="A333" s="113"/>
      <c r="B333" s="30"/>
      <c r="C333" s="113"/>
      <c r="D333" s="108"/>
      <c r="E333" s="109"/>
      <c r="F333" s="32"/>
      <c r="G333" s="32"/>
      <c r="H333" s="33"/>
    </row>
    <row r="334" spans="1:8" x14ac:dyDescent="0.3">
      <c r="A334" s="113"/>
      <c r="B334" s="30"/>
      <c r="C334" s="113"/>
      <c r="D334" s="108"/>
      <c r="E334" s="109"/>
      <c r="F334" s="32"/>
      <c r="G334" s="32"/>
      <c r="H334" s="33"/>
    </row>
    <row r="335" spans="1:8" x14ac:dyDescent="0.3">
      <c r="A335" s="113"/>
      <c r="B335" s="30"/>
      <c r="C335" s="113"/>
      <c r="D335" s="108"/>
      <c r="E335" s="109"/>
      <c r="F335" s="32"/>
      <c r="G335" s="32"/>
      <c r="H335" s="33"/>
    </row>
    <row r="336" spans="1:8" x14ac:dyDescent="0.3">
      <c r="A336" s="113"/>
      <c r="B336" s="30"/>
      <c r="C336" s="113"/>
      <c r="D336" s="108"/>
      <c r="E336" s="109"/>
      <c r="F336" s="32"/>
      <c r="G336" s="32"/>
      <c r="H336" s="33"/>
    </row>
    <row r="337" spans="1:8" x14ac:dyDescent="0.3">
      <c r="A337" s="113"/>
      <c r="B337" s="30"/>
      <c r="C337" s="113"/>
      <c r="D337" s="108"/>
      <c r="E337" s="109"/>
      <c r="F337" s="32"/>
      <c r="G337" s="32"/>
      <c r="H337" s="33"/>
    </row>
    <row r="338" spans="1:8" x14ac:dyDescent="0.3">
      <c r="A338" s="113"/>
      <c r="B338" s="30"/>
      <c r="C338" s="113"/>
      <c r="D338" s="108"/>
      <c r="E338" s="109"/>
      <c r="F338" s="32"/>
      <c r="G338" s="32"/>
      <c r="H338" s="33"/>
    </row>
    <row r="339" spans="1:8" x14ac:dyDescent="0.3">
      <c r="A339" s="113"/>
      <c r="B339" s="30"/>
      <c r="C339" s="113"/>
      <c r="D339" s="108"/>
      <c r="E339" s="109"/>
      <c r="F339" s="32"/>
      <c r="G339" s="32"/>
      <c r="H339" s="33"/>
    </row>
    <row r="340" spans="1:8" x14ac:dyDescent="0.3">
      <c r="A340" s="113"/>
      <c r="B340" s="30"/>
      <c r="C340" s="113"/>
      <c r="D340" s="108"/>
      <c r="E340" s="109"/>
      <c r="F340" s="32"/>
      <c r="G340" s="32"/>
      <c r="H340" s="33"/>
    </row>
    <row r="341" spans="1:8" x14ac:dyDescent="0.3">
      <c r="A341" s="113"/>
      <c r="B341" s="30"/>
      <c r="C341" s="113"/>
      <c r="D341" s="108"/>
      <c r="E341" s="109"/>
      <c r="F341" s="32"/>
      <c r="G341" s="32"/>
      <c r="H341" s="33"/>
    </row>
    <row r="342" spans="1:8" x14ac:dyDescent="0.3">
      <c r="A342" s="113"/>
      <c r="B342" s="30"/>
      <c r="C342" s="113"/>
      <c r="D342" s="108"/>
      <c r="E342" s="109"/>
      <c r="F342" s="32"/>
      <c r="G342" s="32"/>
      <c r="H342" s="33"/>
    </row>
    <row r="343" spans="1:8" x14ac:dyDescent="0.3">
      <c r="A343" s="113"/>
      <c r="B343" s="30"/>
      <c r="C343" s="113"/>
      <c r="D343" s="108"/>
      <c r="E343" s="109"/>
      <c r="F343" s="32"/>
      <c r="G343" s="32"/>
      <c r="H343" s="33"/>
    </row>
    <row r="344" spans="1:8" x14ac:dyDescent="0.3">
      <c r="A344" s="113"/>
      <c r="B344" s="30"/>
      <c r="C344" s="113"/>
      <c r="D344" s="108"/>
      <c r="E344" s="109"/>
      <c r="F344" s="32"/>
      <c r="G344" s="32"/>
      <c r="H344" s="33"/>
    </row>
    <row r="345" spans="1:8" x14ac:dyDescent="0.3">
      <c r="A345" s="113"/>
      <c r="B345" s="30"/>
      <c r="C345" s="113"/>
      <c r="D345" s="108"/>
      <c r="E345" s="109"/>
      <c r="F345" s="32"/>
      <c r="G345" s="32"/>
      <c r="H345" s="33"/>
    </row>
    <row r="346" spans="1:8" x14ac:dyDescent="0.3">
      <c r="A346" s="113"/>
      <c r="B346" s="30"/>
      <c r="C346" s="113"/>
      <c r="D346" s="108"/>
      <c r="E346" s="109"/>
      <c r="F346" s="32"/>
      <c r="G346" s="32"/>
      <c r="H346" s="33"/>
    </row>
    <row r="347" spans="1:8" x14ac:dyDescent="0.3">
      <c r="A347" s="113"/>
      <c r="B347" s="30"/>
      <c r="C347" s="113"/>
      <c r="D347" s="108"/>
      <c r="E347" s="109"/>
      <c r="F347" s="32"/>
      <c r="G347" s="32"/>
      <c r="H347" s="33"/>
    </row>
    <row r="348" spans="1:8" x14ac:dyDescent="0.3">
      <c r="A348" s="113"/>
      <c r="B348" s="30"/>
      <c r="C348" s="113"/>
      <c r="D348" s="108"/>
      <c r="E348" s="109"/>
      <c r="F348" s="32"/>
      <c r="G348" s="32"/>
      <c r="H348" s="33"/>
    </row>
    <row r="349" spans="1:8" x14ac:dyDescent="0.3">
      <c r="A349" s="113"/>
      <c r="B349" s="30"/>
      <c r="C349" s="113"/>
      <c r="D349" s="108"/>
      <c r="E349" s="109"/>
      <c r="F349" s="32"/>
      <c r="G349" s="32"/>
      <c r="H349" s="33"/>
    </row>
    <row r="350" spans="1:8" x14ac:dyDescent="0.3">
      <c r="A350" s="113"/>
      <c r="B350" s="30"/>
      <c r="C350" s="113"/>
      <c r="D350" s="108"/>
      <c r="E350" s="109"/>
      <c r="F350" s="32"/>
      <c r="G350" s="32"/>
      <c r="H350" s="33"/>
    </row>
    <row r="351" spans="1:8" x14ac:dyDescent="0.3">
      <c r="A351" s="113"/>
      <c r="B351" s="30"/>
      <c r="C351" s="113"/>
      <c r="D351" s="108"/>
      <c r="E351" s="109"/>
      <c r="F351" s="32"/>
      <c r="G351" s="32"/>
      <c r="H351" s="33"/>
    </row>
    <row r="353" spans="1:9" ht="15.6" x14ac:dyDescent="0.3">
      <c r="A353" s="122" t="s">
        <v>460</v>
      </c>
      <c r="B353" s="123"/>
      <c r="C353" s="123"/>
      <c r="D353" s="123"/>
      <c r="E353" s="123"/>
      <c r="F353" s="123"/>
      <c r="G353" s="123"/>
      <c r="H353" s="123"/>
      <c r="I353" s="123"/>
    </row>
    <row r="354" spans="1:9" ht="15.6" x14ac:dyDescent="0.3">
      <c r="A354" s="122" t="s">
        <v>461</v>
      </c>
      <c r="B354" s="123"/>
      <c r="C354" s="123"/>
      <c r="D354" s="123"/>
      <c r="E354" s="123"/>
      <c r="F354" s="123"/>
      <c r="G354" s="123"/>
      <c r="H354" s="123"/>
      <c r="I354" s="123"/>
    </row>
    <row r="355" spans="1:9" x14ac:dyDescent="0.3">
      <c r="A355" s="124"/>
      <c r="B355" s="124"/>
      <c r="C355" s="125"/>
      <c r="D355" s="125"/>
      <c r="E355" s="125"/>
      <c r="F355" s="125"/>
      <c r="G355" s="127" t="s">
        <v>462</v>
      </c>
      <c r="H355" s="125"/>
    </row>
    <row r="356" spans="1:9" x14ac:dyDescent="0.3">
      <c r="A356" s="234" t="s">
        <v>463</v>
      </c>
      <c r="B356" s="234"/>
      <c r="C356" s="125"/>
      <c r="D356" s="234" t="s">
        <v>464</v>
      </c>
      <c r="E356" s="234"/>
      <c r="F356" s="125"/>
      <c r="G356" s="126" t="s">
        <v>465</v>
      </c>
      <c r="H356" s="126"/>
    </row>
    <row r="357" spans="1:9" x14ac:dyDescent="0.3">
      <c r="A357" s="235" t="s">
        <v>466</v>
      </c>
      <c r="B357" s="235"/>
      <c r="C357" s="125"/>
      <c r="D357" s="235" t="s">
        <v>466</v>
      </c>
      <c r="E357" s="235"/>
      <c r="F357" s="125"/>
      <c r="G357" s="128" t="s">
        <v>467</v>
      </c>
      <c r="H357" s="127"/>
    </row>
  </sheetData>
  <autoFilter ref="A12:H134" xr:uid="{A21CEEBB-42D5-4396-BE34-4A59CC320AD3}"/>
  <mergeCells count="11">
    <mergeCell ref="A356:B356"/>
    <mergeCell ref="D356:E356"/>
    <mergeCell ref="A357:B357"/>
    <mergeCell ref="D357:E357"/>
    <mergeCell ref="A5:H5"/>
    <mergeCell ref="A7:A8"/>
    <mergeCell ref="B7:C7"/>
    <mergeCell ref="D7:D8"/>
    <mergeCell ref="E7:E8"/>
    <mergeCell ref="F7:G7"/>
    <mergeCell ref="H7:H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DINH KHOAN</vt:lpstr>
      <vt:lpstr>PHIẾU KẾ TOÁN </vt:lpstr>
      <vt:lpstr>PHIEU THU</vt:lpstr>
      <vt:lpstr>NGHIEPVUKT</vt:lpstr>
      <vt:lpstr>BDMTK</vt:lpstr>
      <vt:lpstr>SO CT TIEN MAT</vt:lpstr>
      <vt:lpstr>BDMTK</vt:lpstr>
      <vt:lpstr>STPS</vt:lpstr>
      <vt:lpstr>TKC</vt:lpstr>
      <vt:lpstr>TKN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MTUYEN</dc:creator>
  <cp:lastModifiedBy>Phạm Thị Mộng Tuyền - Khoa Kế toán - Kiểm toán</cp:lastModifiedBy>
  <dcterms:created xsi:type="dcterms:W3CDTF">2021-04-21T07:42:48Z</dcterms:created>
  <dcterms:modified xsi:type="dcterms:W3CDTF">2023-11-24T07:30:32Z</dcterms:modified>
</cp:coreProperties>
</file>