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55" tabRatio="927" activeTab="0"/>
  </bookViews>
  <sheets>
    <sheet name="ĐỀ THI" sheetId="1" r:id="rId1"/>
    <sheet name="TT DN" sheetId="2" r:id="rId2"/>
    <sheet name="CHUNG TU" sheetId="3" r:id="rId3"/>
    <sheet name="SDDK" sheetId="4" r:id="rId4"/>
    <sheet name="Cau 1_NKCT" sheetId="5" r:id="rId5"/>
    <sheet name="Cau 2_ So cai TK" sheetId="6" r:id="rId6"/>
    <sheet name="Cau 3_CPSX 622" sheetId="7" r:id="rId7"/>
  </sheets>
  <definedNames>
    <definedName name="_Fill" hidden="1">#REF!</definedName>
    <definedName name="_xlfn.SUMIFS" hidden="1">#NAME?</definedName>
    <definedName name="BDMTK">'SDDK'!$C$5:$O$65536</definedName>
    <definedName name="SOKTMAY">'CHUNG TU'!$B$7:$I$65536</definedName>
  </definedNames>
  <calcPr fullCalcOnLoad="1"/>
</workbook>
</file>

<file path=xl/comments4.xml><?xml version="1.0" encoding="utf-8"?>
<comments xmlns="http://schemas.openxmlformats.org/spreadsheetml/2006/main">
  <authors>
    <author>DANH</author>
  </authors>
  <commentList>
    <comment ref="M4" authorId="0">
      <text>
        <r>
          <rPr>
            <b/>
            <sz val="9"/>
            <rFont val="Tahoma"/>
            <family val="2"/>
          </rPr>
          <t>chuyển mã cho các TK lưỡng tính</t>
        </r>
        <r>
          <rPr>
            <sz val="9"/>
            <rFont val="Tahoma"/>
            <family val="2"/>
          </rPr>
          <t xml:space="preserve">
</t>
        </r>
      </text>
    </comment>
    <comment ref="N4" authorId="0">
      <text>
        <r>
          <rPr>
            <b/>
            <sz val="9"/>
            <rFont val="Tahoma"/>
            <family val="2"/>
          </rPr>
          <t>chuyển dấu cho TK bị chuyển mã, TK hao mòn, TK dự phòng và TK cổ phiếu quỹ</t>
        </r>
        <r>
          <rPr>
            <sz val="9"/>
            <rFont val="Tahoma"/>
            <family val="2"/>
          </rPr>
          <t xml:space="preserve">
</t>
        </r>
      </text>
    </comment>
  </commentList>
</comments>
</file>

<file path=xl/sharedStrings.xml><?xml version="1.0" encoding="utf-8"?>
<sst xmlns="http://schemas.openxmlformats.org/spreadsheetml/2006/main" count="2984" uniqueCount="1200">
  <si>
    <t>413</t>
  </si>
  <si>
    <t>414</t>
  </si>
  <si>
    <t>Quỹ đầu tư phát triển</t>
  </si>
  <si>
    <t>417</t>
  </si>
  <si>
    <t>421</t>
  </si>
  <si>
    <t>Quỹ khen thưởng</t>
  </si>
  <si>
    <t>441</t>
  </si>
  <si>
    <t>Nguồn vốn đầu tư xây dựng cơ bản</t>
  </si>
  <si>
    <t>4611</t>
  </si>
  <si>
    <t>Nguồn kinh phí sự nghiệp năm trước</t>
  </si>
  <si>
    <t>4612</t>
  </si>
  <si>
    <t>Nguồn kinh phí sự nghiệp năm nay</t>
  </si>
  <si>
    <t>466</t>
  </si>
  <si>
    <t>5111</t>
  </si>
  <si>
    <t>Doanh thu bán hàng hóa</t>
  </si>
  <si>
    <t>5112</t>
  </si>
  <si>
    <t>Doanh thu bán thành phẩm</t>
  </si>
  <si>
    <t>5113</t>
  </si>
  <si>
    <t>Doanh thu cung cấp dịch vụ</t>
  </si>
  <si>
    <t>5121</t>
  </si>
  <si>
    <t>5122</t>
  </si>
  <si>
    <t>5123</t>
  </si>
  <si>
    <t>5151</t>
  </si>
  <si>
    <t>5152</t>
  </si>
  <si>
    <t>Chiết khấu hàng bán</t>
  </si>
  <si>
    <t>Giảm giá hàng bán</t>
  </si>
  <si>
    <t>621.PX1.F01</t>
  </si>
  <si>
    <t>621.PX1.F02</t>
  </si>
  <si>
    <t>621.PX2.A</t>
  </si>
  <si>
    <t>621.PX2.B</t>
  </si>
  <si>
    <t>622.PX1.F01</t>
  </si>
  <si>
    <t>622.PX1.F02</t>
  </si>
  <si>
    <t>622.PX2.A</t>
  </si>
  <si>
    <t>622.PX2.B</t>
  </si>
  <si>
    <t>6271.PX1</t>
  </si>
  <si>
    <t>Chi phí nhân viên PX1</t>
  </si>
  <si>
    <t>6271.PX2</t>
  </si>
  <si>
    <t>Chi phí nhân viên PX2</t>
  </si>
  <si>
    <t>6272.PX1</t>
  </si>
  <si>
    <t>Chi phí nguyên vật liệu  PX1</t>
  </si>
  <si>
    <t>6272.PX2</t>
  </si>
  <si>
    <t>Chi phí nguyên vật liệu  PX2</t>
  </si>
  <si>
    <t>6273.PX1</t>
  </si>
  <si>
    <t>Chi phí dụng cụ sản xuất PX1</t>
  </si>
  <si>
    <t>6273.PX2</t>
  </si>
  <si>
    <t>Chi phí dụng cụ sản xuất PX2</t>
  </si>
  <si>
    <t>6274.PX1</t>
  </si>
  <si>
    <t>Chi phí khấu hao PX1</t>
  </si>
  <si>
    <t>6274.PX2</t>
  </si>
  <si>
    <t>Chi phí khấu hao PX2</t>
  </si>
  <si>
    <t>6277.PX1</t>
  </si>
  <si>
    <t>Chi phí dịch vụ mua ngoài PX1</t>
  </si>
  <si>
    <t>6277.PX2</t>
  </si>
  <si>
    <t>Chi phí dịch vụ mua ngoài PX2</t>
  </si>
  <si>
    <t>6278.PX1</t>
  </si>
  <si>
    <t>Chi phí bằng tiền khác PX1</t>
  </si>
  <si>
    <t>6278.PX2</t>
  </si>
  <si>
    <t>Chi phí bằng tiền khác PX2</t>
  </si>
  <si>
    <t>6279.PX1</t>
  </si>
  <si>
    <t>Tổng chi phí phân xưởng 1 phải phân bổ</t>
  </si>
  <si>
    <t>6279.PX2</t>
  </si>
  <si>
    <t>Tổng chi phí phân xưởng 2 phải phân bổ</t>
  </si>
  <si>
    <t>632</t>
  </si>
  <si>
    <t>Giá vốn hàng bán</t>
  </si>
  <si>
    <t>6351</t>
  </si>
  <si>
    <t>Chi phí hoạt động tài chính (lãi vay)</t>
  </si>
  <si>
    <t>6358</t>
  </si>
  <si>
    <t>Chi phí hoạt động tài chính (chi khác)</t>
  </si>
  <si>
    <t>6411</t>
  </si>
  <si>
    <t>Chi phí nhân viên bán hàng</t>
  </si>
  <si>
    <t>6412</t>
  </si>
  <si>
    <t>Chi phí vật liệu, bao bì hàng bán</t>
  </si>
  <si>
    <t>6413</t>
  </si>
  <si>
    <t>Chi phí dụng cụ, đồ dùng bán hàng</t>
  </si>
  <si>
    <t>6414</t>
  </si>
  <si>
    <t>Chi phí khấu hao TSCĐ bán hàng</t>
  </si>
  <si>
    <t>6415</t>
  </si>
  <si>
    <t>Chi phí bảo hành bán hàng</t>
  </si>
  <si>
    <t>6417</t>
  </si>
  <si>
    <t>Chi phí dịch vụ bán hàng</t>
  </si>
  <si>
    <t>6418</t>
  </si>
  <si>
    <t>Chi phí bằng tiền khác - bán hàng</t>
  </si>
  <si>
    <t>6421</t>
  </si>
  <si>
    <t>Chi phí quản lý doanh nghiệp</t>
  </si>
  <si>
    <t>6422</t>
  </si>
  <si>
    <t>Chi phí vật liệu quản lý doanh nghiệp</t>
  </si>
  <si>
    <t>6423</t>
  </si>
  <si>
    <t>Chi phí dụng cụ, đồ dùng quản lý doanh nghiệp</t>
  </si>
  <si>
    <t>6424</t>
  </si>
  <si>
    <t>Chi phí khấu Hao TSCĐ quản lý doanh nghiệp</t>
  </si>
  <si>
    <t>6425</t>
  </si>
  <si>
    <t>Thuế, phí và lệ phí quản lý doanh nghiệp</t>
  </si>
  <si>
    <t>6426</t>
  </si>
  <si>
    <t>Chi phí dự phòng</t>
  </si>
  <si>
    <t>6427</t>
  </si>
  <si>
    <t>Chi phí bằng tiền khác quản lý doanh nghiệp</t>
  </si>
  <si>
    <t>6428</t>
  </si>
  <si>
    <t>7111</t>
  </si>
  <si>
    <t>Các khoản thu nhập khác - phải nộp thuế thu nhập</t>
  </si>
  <si>
    <t>7112</t>
  </si>
  <si>
    <t>Các khoản thu nhập khác - không phải nộp thuế thu nhập</t>
  </si>
  <si>
    <t>811</t>
  </si>
  <si>
    <t>911</t>
  </si>
  <si>
    <t>Xác định kết quả kinh doanh</t>
  </si>
  <si>
    <t>Tổng cộng:</t>
  </si>
  <si>
    <t>NGÀY
GHI SỔ</t>
  </si>
  <si>
    <t>SỐ PHIẾU THU/CHI</t>
  </si>
  <si>
    <t>NGÀY 
CHỨNG TỪ</t>
  </si>
  <si>
    <t>DIỄN GIẢI</t>
  </si>
  <si>
    <t>TKGHINO</t>
  </si>
  <si>
    <t>TKGHICO</t>
  </si>
  <si>
    <t>SỐ LUỢNG PHÁT SINH</t>
  </si>
  <si>
    <t>SỐ TIỀN PHÁT SINH</t>
  </si>
  <si>
    <t>SỐ HIỆU</t>
  </si>
  <si>
    <t>NGÀY GHI SỔ</t>
  </si>
  <si>
    <t>CHỨNG TỪ</t>
  </si>
  <si>
    <t>SỐ</t>
  </si>
  <si>
    <t>NGÀY</t>
  </si>
  <si>
    <t>SỐ TIỀN</t>
  </si>
  <si>
    <t>Tổng cộng</t>
  </si>
  <si>
    <t>[1]?</t>
  </si>
  <si>
    <t>[2]?</t>
  </si>
  <si>
    <t>[3]?</t>
  </si>
  <si>
    <t>[4]?</t>
  </si>
  <si>
    <t>[5]?</t>
  </si>
  <si>
    <t>[6]?</t>
  </si>
  <si>
    <t>[7]?</t>
  </si>
  <si>
    <t>[8]?</t>
  </si>
  <si>
    <t>[9]?</t>
  </si>
  <si>
    <t>[10]?</t>
  </si>
  <si>
    <t>[11]?</t>
  </si>
  <si>
    <t>[12]?</t>
  </si>
  <si>
    <t>[13]?</t>
  </si>
  <si>
    <t>[14]?</t>
  </si>
  <si>
    <t>[15]?</t>
  </si>
  <si>
    <t>[16]?</t>
  </si>
  <si>
    <t>[17]?</t>
  </si>
  <si>
    <t>[18]?</t>
  </si>
  <si>
    <t>[19]?</t>
  </si>
  <si>
    <t>[20]?</t>
  </si>
  <si>
    <t>kg</t>
  </si>
  <si>
    <t>cái</t>
  </si>
  <si>
    <t>lít</t>
  </si>
  <si>
    <t>337</t>
  </si>
  <si>
    <t>Dự phòng giảm giá hàng tồn kho (*)</t>
  </si>
  <si>
    <t>Đầu tư vào công ty con</t>
  </si>
  <si>
    <t>Vốn góp liên doanh</t>
  </si>
  <si>
    <t>Các quỹ khác thuộc vốn chủ sở hữu</t>
  </si>
  <si>
    <t>Chênh lệch tỷ giá hối đoái</t>
  </si>
  <si>
    <t>Lợi nhuận sau thuế chưa phân phối</t>
  </si>
  <si>
    <t>Nguồn kinh phí đã hình thành nên TSCĐ</t>
  </si>
  <si>
    <t>Quỹ phúc lợi</t>
  </si>
  <si>
    <t>Chi phí khác</t>
  </si>
  <si>
    <t>TK ĐỐI ỨNG</t>
  </si>
  <si>
    <t>[21]?</t>
  </si>
  <si>
    <t>1112</t>
  </si>
  <si>
    <t>Tiền ngoại tệ mặt (USD)</t>
  </si>
  <si>
    <t>1122</t>
  </si>
  <si>
    <t>Tiền gửi ngân hàng (USD)</t>
  </si>
  <si>
    <t>Ký quỹ - ký cược ngắn hạn</t>
  </si>
  <si>
    <t>333111</t>
  </si>
  <si>
    <t>Thuế GTGT đầu ra hoạt động kinh doanh</t>
  </si>
  <si>
    <t>333112</t>
  </si>
  <si>
    <t>Thuế GTGT đầu ra hoạt động tài chính</t>
  </si>
  <si>
    <t>333113</t>
  </si>
  <si>
    <t>Thuế GTGT đầu ra hoạt động khác</t>
  </si>
  <si>
    <t>Thuế tiêu thụ đặc biệt</t>
  </si>
  <si>
    <t>Thuế thu nhập cá nhân</t>
  </si>
  <si>
    <t>Thanh toán theo tiến độ KH hợp đồng xây dựng</t>
  </si>
  <si>
    <t>3387</t>
  </si>
  <si>
    <t>Doanh thu chưa thực hiện</t>
  </si>
  <si>
    <t>3382</t>
  </si>
  <si>
    <t>Kinh phí công đoàn</t>
  </si>
  <si>
    <t>3383</t>
  </si>
  <si>
    <t>Bảo hiễm xã hội</t>
  </si>
  <si>
    <t>3384</t>
  </si>
  <si>
    <t>Bảo hiễm y tế</t>
  </si>
  <si>
    <t>3388</t>
  </si>
  <si>
    <t>Bảo hiễm thất nghiệp</t>
  </si>
  <si>
    <t>3531</t>
  </si>
  <si>
    <t>3532</t>
  </si>
  <si>
    <t>3533</t>
  </si>
  <si>
    <t>Quỹ phúc lợi đã hình thành nên TSCĐ</t>
  </si>
  <si>
    <t>3534</t>
  </si>
  <si>
    <t>Quỹ thưởng ban quản lý điều hành công ty</t>
  </si>
  <si>
    <t>356</t>
  </si>
  <si>
    <t>Quỹ phát triển khoa học và công nghệ</t>
  </si>
  <si>
    <t>Quỹ hỗ trợ sắp xếp doanh nghiệp</t>
  </si>
  <si>
    <t>Chi phí dịch vụ quản lý doanh nghiệp</t>
  </si>
  <si>
    <t>PT10/001</t>
  </si>
  <si>
    <t>Nguyễn Minh Ngân</t>
  </si>
  <si>
    <t>PC10/001</t>
  </si>
  <si>
    <t>PC10/002</t>
  </si>
  <si>
    <t>PC10/003</t>
  </si>
  <si>
    <t>PC10/004</t>
  </si>
  <si>
    <t>PC10/005</t>
  </si>
  <si>
    <t>PN 10/001NVL</t>
  </si>
  <si>
    <t>PC10/006</t>
  </si>
  <si>
    <t>PC10/007</t>
  </si>
  <si>
    <t>PC10/008</t>
  </si>
  <si>
    <t>PN 10/002NVL</t>
  </si>
  <si>
    <t>PC10/009</t>
  </si>
  <si>
    <t>PN 10/003NVL</t>
  </si>
  <si>
    <t>PC10/010</t>
  </si>
  <si>
    <t>PN 10/004NVL</t>
  </si>
  <si>
    <t>PT10/002</t>
  </si>
  <si>
    <t>PT10/003</t>
  </si>
  <si>
    <t>PC10/011</t>
  </si>
  <si>
    <t>PT10/004</t>
  </si>
  <si>
    <t>PT10/005</t>
  </si>
  <si>
    <t>PT10/006</t>
  </si>
  <si>
    <t>PT10/007</t>
  </si>
  <si>
    <t>PT10/008</t>
  </si>
  <si>
    <t>PT10/009</t>
  </si>
  <si>
    <t>PT10/010</t>
  </si>
  <si>
    <t>PT10/011</t>
  </si>
  <si>
    <t>PT10/012</t>
  </si>
  <si>
    <t>PT10/013</t>
  </si>
  <si>
    <t>PC10/012</t>
  </si>
  <si>
    <t>PC10/013</t>
  </si>
  <si>
    <t>PC10/014</t>
  </si>
  <si>
    <t>PX 10/001NVL</t>
  </si>
  <si>
    <t>PC10/015</t>
  </si>
  <si>
    <t>PC10/016</t>
  </si>
  <si>
    <t>PN 10/006NVL</t>
  </si>
  <si>
    <t>PC10/017</t>
  </si>
  <si>
    <t>PC10/018</t>
  </si>
  <si>
    <t>PC10/019</t>
  </si>
  <si>
    <t>PC10/020</t>
  </si>
  <si>
    <t>PC10/021</t>
  </si>
  <si>
    <t>PC10/022</t>
  </si>
  <si>
    <t>PC10/023</t>
  </si>
  <si>
    <t>PC10/024</t>
  </si>
  <si>
    <t>PC10/025</t>
  </si>
  <si>
    <t>PC10/026</t>
  </si>
  <si>
    <t>PN 10/007NVL</t>
  </si>
  <si>
    <t>PN 10/008NVL</t>
  </si>
  <si>
    <t>PN 10/009NVL</t>
  </si>
  <si>
    <t>PN 10/010NVL</t>
  </si>
  <si>
    <t>PN 10/011NVL</t>
  </si>
  <si>
    <t>PN 10/012NVL</t>
  </si>
  <si>
    <t>PN 10/013NVL</t>
  </si>
  <si>
    <t>PN 10/014NVL</t>
  </si>
  <si>
    <t>PN 10/015NVL</t>
  </si>
  <si>
    <t>PN 10/016NVL</t>
  </si>
  <si>
    <t>PN 10/017NVL</t>
  </si>
  <si>
    <t>PN 10/018NVL</t>
  </si>
  <si>
    <t>PN 10/001TP</t>
  </si>
  <si>
    <t>PN 10/002TP</t>
  </si>
  <si>
    <t>PX 10/001TP</t>
  </si>
  <si>
    <t>PX 10/002TP</t>
  </si>
  <si>
    <t>PX 10/003TP</t>
  </si>
  <si>
    <t>PX 10/004TP</t>
  </si>
  <si>
    <t>PX 10/005TP</t>
  </si>
  <si>
    <t>PX 10/006TP</t>
  </si>
  <si>
    <t>PX 10/007TP</t>
  </si>
  <si>
    <t>PC10/027</t>
  </si>
  <si>
    <t>PX 10/008TP</t>
  </si>
  <si>
    <t>PX 10/002NVL</t>
  </si>
  <si>
    <t>PN 10/003TP</t>
  </si>
  <si>
    <t>PX 10/009TP</t>
  </si>
  <si>
    <t>PX 10/003NVL</t>
  </si>
  <si>
    <t>PX 10/004NVL</t>
  </si>
  <si>
    <t>PX 10/005NVL</t>
  </si>
  <si>
    <t>PX 10/01CCDC</t>
  </si>
  <si>
    <t>PX 10/02CCDC</t>
  </si>
  <si>
    <t>PN 10/004TP</t>
  </si>
  <si>
    <t>PX 10/010TP</t>
  </si>
  <si>
    <t>PX 10/006NVL</t>
  </si>
  <si>
    <t>PX 10/007NVL</t>
  </si>
  <si>
    <t>PX 10/008NVL</t>
  </si>
  <si>
    <t>PX 10/009NVL</t>
  </si>
  <si>
    <t>PX 10/010NVL</t>
  </si>
  <si>
    <t>PX 10/011NVL</t>
  </si>
  <si>
    <t>PX 10/012NVL</t>
  </si>
  <si>
    <t>PX 10/03CCDC</t>
  </si>
  <si>
    <t>PX 10/04CCDC</t>
  </si>
  <si>
    <t>PX 10/011TP</t>
  </si>
  <si>
    <t>PT10/014</t>
  </si>
  <si>
    <t>PN 10/019NVL</t>
  </si>
  <si>
    <t>PN 10/005TP</t>
  </si>
  <si>
    <t>PX 10/012TP</t>
  </si>
  <si>
    <t>PN 10/020NVL</t>
  </si>
  <si>
    <t>PX 10/013TP</t>
  </si>
  <si>
    <t>PX 10/014TP</t>
  </si>
  <si>
    <t>PN 10/021NVL</t>
  </si>
  <si>
    <t>PC10/028</t>
  </si>
  <si>
    <t>PN 10/022NVL</t>
  </si>
  <si>
    <t>PN 10/023NVL</t>
  </si>
  <si>
    <t>PN 10/024NVL</t>
  </si>
  <si>
    <t>PT10/015</t>
  </si>
  <si>
    <t>Nội dung</t>
  </si>
  <si>
    <t>418</t>
  </si>
  <si>
    <t>419</t>
  </si>
  <si>
    <t>1381</t>
  </si>
  <si>
    <t>SLG TỒN CUỐI KỲ</t>
  </si>
  <si>
    <t>MÃ CẤP
 TGDK</t>
  </si>
  <si>
    <t>MÃ TSNV</t>
  </si>
  <si>
    <t>SỐ
 HIỆU TK</t>
  </si>
  <si>
    <t>LOẠI TK</t>
  </si>
  <si>
    <t>TÊN TÀI KHOẢN</t>
  </si>
  <si>
    <t>SLG TỒN ĐẦU KỲ</t>
  </si>
  <si>
    <t>SỐ DƯ ĐẦU KỲ</t>
  </si>
  <si>
    <t>SỐ PHÁT SINH NỢ</t>
  </si>
  <si>
    <t>SỐ PHÁT SINH CÓ</t>
  </si>
  <si>
    <t>SỐ DƯ CUỐI KỲ</t>
  </si>
  <si>
    <t>MÃ CẤP
 TGCK</t>
  </si>
  <si>
    <t>SỐ DƯ
 TGDK</t>
  </si>
  <si>
    <t>SỐ DƯ TGCK</t>
  </si>
  <si>
    <t>1111</t>
  </si>
  <si>
    <t>N</t>
  </si>
  <si>
    <t>Tiền mặt tại quỹ, ngân phiếu (VNĐ)</t>
  </si>
  <si>
    <t>1121</t>
  </si>
  <si>
    <t>Tiền gửi ngân hàng (VNĐ)</t>
  </si>
  <si>
    <t>1131</t>
  </si>
  <si>
    <t>Tiền đang chuyển</t>
  </si>
  <si>
    <t>12111</t>
  </si>
  <si>
    <t>Kỳ phiếu ngắn hạn (không quá 3 tháng)</t>
  </si>
  <si>
    <t>Tín phiếu kho bạc (không quá 3 tháng)</t>
  </si>
  <si>
    <t>12121</t>
  </si>
  <si>
    <t>Cổ phiếu (hơn 3 tháng nhưng không quá 1 năm)</t>
  </si>
  <si>
    <t>12122</t>
  </si>
  <si>
    <t>Trái phiếu (hơn 3 tháng nhưng không quá 1 năm)</t>
  </si>
  <si>
    <t>Đầu tư ngắn hạn khác (tiền cho vay)</t>
  </si>
  <si>
    <t>Đầu tư ngắn hạn khác</t>
  </si>
  <si>
    <t>C</t>
  </si>
  <si>
    <t>1311.001</t>
  </si>
  <si>
    <t>1311.002</t>
  </si>
  <si>
    <t>1311.003</t>
  </si>
  <si>
    <t>1311.004</t>
  </si>
  <si>
    <t>1311.005</t>
  </si>
  <si>
    <t>1311.006</t>
  </si>
  <si>
    <t>1311.007</t>
  </si>
  <si>
    <t>1312.001</t>
  </si>
  <si>
    <t>1312.002</t>
  </si>
  <si>
    <t>1312.003</t>
  </si>
  <si>
    <t>1312.004</t>
  </si>
  <si>
    <t>1312.005</t>
  </si>
  <si>
    <t>1312.006</t>
  </si>
  <si>
    <t>1312.007</t>
  </si>
  <si>
    <t>1331</t>
  </si>
  <si>
    <t>Thuế GTGT được khấu trừ của hàng hóa, dịch vụ</t>
  </si>
  <si>
    <t>1332</t>
  </si>
  <si>
    <t>Thuế GTGT được khấu trừ của TSCĐ</t>
  </si>
  <si>
    <t>1333</t>
  </si>
  <si>
    <t>Thuế GTGT đã đề nghị hoàn</t>
  </si>
  <si>
    <t>Phải thu ngắn hạn nội bộ</t>
  </si>
  <si>
    <t>Phải thu dài hạn nội bộ</t>
  </si>
  <si>
    <t>Tài sản thiếu chờ xử lý</t>
  </si>
  <si>
    <t>138811</t>
  </si>
  <si>
    <t>Các khoản phải thu khác (Thuế GTGT được giảm)</t>
  </si>
  <si>
    <t>138812</t>
  </si>
  <si>
    <t>Các khoản phải thu khác (Thuế TNDN được giảm)</t>
  </si>
  <si>
    <t>13883</t>
  </si>
  <si>
    <t>Các khoản phải thu khác (Thuế GTGT được hoàn lại)</t>
  </si>
  <si>
    <t>13888</t>
  </si>
  <si>
    <t>Các khoản phải thu khác</t>
  </si>
  <si>
    <t>Dự phòng các khoản phải thu ngắn hạn khó đòi (*)</t>
  </si>
  <si>
    <t>Dự phòng các khoản phải thu dài hạn khó đòi (*)</t>
  </si>
  <si>
    <t>141.001</t>
  </si>
  <si>
    <t>141.002</t>
  </si>
  <si>
    <t>1521.A01</t>
  </si>
  <si>
    <t>1522.B01</t>
  </si>
  <si>
    <t>1522.B02</t>
  </si>
  <si>
    <t>1523.C01</t>
  </si>
  <si>
    <t>1524.D01</t>
  </si>
  <si>
    <t>1528.E01</t>
  </si>
  <si>
    <t>154.PX1.F01</t>
  </si>
  <si>
    <t>154.PX1.F02</t>
  </si>
  <si>
    <t>154.PX2.B01</t>
  </si>
  <si>
    <t>155.F01</t>
  </si>
  <si>
    <t>155.F02</t>
  </si>
  <si>
    <t>157</t>
  </si>
  <si>
    <t>211</t>
  </si>
  <si>
    <t>Nguyên giá tài sản cố định hữu hình</t>
  </si>
  <si>
    <t>212</t>
  </si>
  <si>
    <t>Tài sản cố định thuê tài chính</t>
  </si>
  <si>
    <t>213</t>
  </si>
  <si>
    <t>Tài sản cố định vô hình</t>
  </si>
  <si>
    <t>2141</t>
  </si>
  <si>
    <t>Hao mòn TSCĐ hữu hình lũy kế (*)</t>
  </si>
  <si>
    <t>2142</t>
  </si>
  <si>
    <t>Hao mòn TSCĐ thuê tài chính lũy kế (*)</t>
  </si>
  <si>
    <t>2143</t>
  </si>
  <si>
    <t>Hao mòn TSCĐ vô hình lũy kế (*)</t>
  </si>
  <si>
    <t>2147</t>
  </si>
  <si>
    <t>Hao mòn bất động sản đầu tư lũy kế (*)</t>
  </si>
  <si>
    <t>217</t>
  </si>
  <si>
    <t>Bất động sản đầu tư</t>
  </si>
  <si>
    <t>221</t>
  </si>
  <si>
    <t>222</t>
  </si>
  <si>
    <t>228</t>
  </si>
  <si>
    <t>Các khoản đầu tư dài hạn khác</t>
  </si>
  <si>
    <t>Xây dựng cơ bản dở dang</t>
  </si>
  <si>
    <t>Ký quỹ - ký cược dài hạn</t>
  </si>
  <si>
    <t>3311.001</t>
  </si>
  <si>
    <t>3311.002</t>
  </si>
  <si>
    <t>3311.003</t>
  </si>
  <si>
    <t>3311.004</t>
  </si>
  <si>
    <t>3311.005</t>
  </si>
  <si>
    <t>3311.006</t>
  </si>
  <si>
    <t>3311.007</t>
  </si>
  <si>
    <t>3311.008</t>
  </si>
  <si>
    <t>3311.009</t>
  </si>
  <si>
    <t>3311.010</t>
  </si>
  <si>
    <t>3311.011</t>
  </si>
  <si>
    <t>3311.012</t>
  </si>
  <si>
    <t>3311.013</t>
  </si>
  <si>
    <t>3311.014</t>
  </si>
  <si>
    <t>3312.001</t>
  </si>
  <si>
    <t>3312.002</t>
  </si>
  <si>
    <t>3312.003</t>
  </si>
  <si>
    <t>3312.004</t>
  </si>
  <si>
    <t>3312.005</t>
  </si>
  <si>
    <t>3312.006</t>
  </si>
  <si>
    <t>33312</t>
  </si>
  <si>
    <t>Thuế GTGT hàng nhập khẩu</t>
  </si>
  <si>
    <t>33313</t>
  </si>
  <si>
    <t>Thuế GTGT hàng bán bị trả lại, giảm giá, chiết khấu</t>
  </si>
  <si>
    <t>3332</t>
  </si>
  <si>
    <t>3333</t>
  </si>
  <si>
    <t>Thuế xuất nhập khẩu</t>
  </si>
  <si>
    <t>3334</t>
  </si>
  <si>
    <t>Thuế thu nhập DN</t>
  </si>
  <si>
    <t>3335</t>
  </si>
  <si>
    <t>Thuế thu trên vốn</t>
  </si>
  <si>
    <t>3336</t>
  </si>
  <si>
    <t>3337</t>
  </si>
  <si>
    <t>Thuế nhà đất, tiền thuê đất</t>
  </si>
  <si>
    <t>3338</t>
  </si>
  <si>
    <t>Các loại thuế khác</t>
  </si>
  <si>
    <t>3339</t>
  </si>
  <si>
    <t>Phí và khác khoản phải nộp</t>
  </si>
  <si>
    <t>Phải trả công nhân viên</t>
  </si>
  <si>
    <t>335</t>
  </si>
  <si>
    <t>Chi phí phải trả</t>
  </si>
  <si>
    <t>3361</t>
  </si>
  <si>
    <t>Phải trả ngắn hạn nội bộ</t>
  </si>
  <si>
    <t>3362</t>
  </si>
  <si>
    <t>Phải trả dài hạn nội bộ</t>
  </si>
  <si>
    <t>Phải trả, phải nộp khác</t>
  </si>
  <si>
    <t>344</t>
  </si>
  <si>
    <t>Nhận ký quỹ, ký cược dài hạn</t>
  </si>
  <si>
    <t>411</t>
  </si>
  <si>
    <t>Nguồn vốn kinh doanh</t>
  </si>
  <si>
    <t>412</t>
  </si>
  <si>
    <t>Chênh lệch đánh giá lại tài sản</t>
  </si>
  <si>
    <t>8211</t>
  </si>
  <si>
    <t>Chi phí thuế TNDN HH</t>
  </si>
  <si>
    <t>Người ghi sổ</t>
  </si>
  <si>
    <t>Kế toán trưởng</t>
  </si>
  <si>
    <t>Giám đốc</t>
  </si>
  <si>
    <t>(Ký, họ tên)</t>
  </si>
  <si>
    <t>(Ký, họ tên, đóng dấu)</t>
  </si>
  <si>
    <t>Địa chỉ:</t>
  </si>
  <si>
    <t>- Sổ này có             trang, đánh số từ trang 01 đến trang</t>
  </si>
  <si>
    <t>- Ngày mở số:</t>
  </si>
  <si>
    <t xml:space="preserve">Ngày            tháng         năm   </t>
  </si>
  <si>
    <t>(Ký, họ tê)</t>
  </si>
  <si>
    <t xml:space="preserve">Ngày      tháng     năm   </t>
  </si>
  <si>
    <t>(Ký tên, đóng dấu)</t>
  </si>
  <si>
    <t>ĐVT</t>
  </si>
  <si>
    <t>Mẫu số S36-DN</t>
  </si>
  <si>
    <t>PKT10/001</t>
  </si>
  <si>
    <t>PKT10/003</t>
  </si>
  <si>
    <t>PKT10/004</t>
  </si>
  <si>
    <t>PKT10/005</t>
  </si>
  <si>
    <t>PKT10/006</t>
  </si>
  <si>
    <t>PKT10/007</t>
  </si>
  <si>
    <t>PKT10/008</t>
  </si>
  <si>
    <t>PKT10/009</t>
  </si>
  <si>
    <t>PKT10/010</t>
  </si>
  <si>
    <t>PKT10/011</t>
  </si>
  <si>
    <t>PKT10/012</t>
  </si>
  <si>
    <t>PKT10/013</t>
  </si>
  <si>
    <t>PKT10/014</t>
  </si>
  <si>
    <t>PKT10/015</t>
  </si>
  <si>
    <t>PKT10/016</t>
  </si>
  <si>
    <t>PKT10/017</t>
  </si>
  <si>
    <t>PKT10/018</t>
  </si>
  <si>
    <t>PKT10/019</t>
  </si>
  <si>
    <t>PKT10/020</t>
  </si>
  <si>
    <t>PKT10/021</t>
  </si>
  <si>
    <t>PKT10/022</t>
  </si>
  <si>
    <t>PKT10/023</t>
  </si>
  <si>
    <t>PKT10/024</t>
  </si>
  <si>
    <t>PKT10/025</t>
  </si>
  <si>
    <t>PKT10/026</t>
  </si>
  <si>
    <t>PKT10/027</t>
  </si>
  <si>
    <t>PKT10/028</t>
  </si>
  <si>
    <t>PKT10/029</t>
  </si>
  <si>
    <t>PKT10/030</t>
  </si>
  <si>
    <t>PKT10/031</t>
  </si>
  <si>
    <t>PKT10/032</t>
  </si>
  <si>
    <t>PKT10/033</t>
  </si>
  <si>
    <t>PKT10/034</t>
  </si>
  <si>
    <t>PKT10/035</t>
  </si>
  <si>
    <t>PKT10/036</t>
  </si>
  <si>
    <t>PKT10/037</t>
  </si>
  <si>
    <t>PKT10/038</t>
  </si>
  <si>
    <t>PKT10/039</t>
  </si>
  <si>
    <t>PKT10/040</t>
  </si>
  <si>
    <t>PKT10/041</t>
  </si>
  <si>
    <t>PKT10/042</t>
  </si>
  <si>
    <t>PKT10/043</t>
  </si>
  <si>
    <t>PKT10/044</t>
  </si>
  <si>
    <t>PKT10/045</t>
  </si>
  <si>
    <t>PKT10/046</t>
  </si>
  <si>
    <t>PKT10/047</t>
  </si>
  <si>
    <t>PKT10/048</t>
  </si>
  <si>
    <t>PKT10/049</t>
  </si>
  <si>
    <t>PKT10/050</t>
  </si>
  <si>
    <t>PKT10/051</t>
  </si>
  <si>
    <t>PKT10/052</t>
  </si>
  <si>
    <t>PKT10/053</t>
  </si>
  <si>
    <t>PKT10/054</t>
  </si>
  <si>
    <t>PKT10/055</t>
  </si>
  <si>
    <t>PKT10/056</t>
  </si>
  <si>
    <t>PKT10/057</t>
  </si>
  <si>
    <t>PKT10/058</t>
  </si>
  <si>
    <t>PKT10/059</t>
  </si>
  <si>
    <t>PKT10/060</t>
  </si>
  <si>
    <t>PKT10/061</t>
  </si>
  <si>
    <t>PKT10/062</t>
  </si>
  <si>
    <t>PKT10/063</t>
  </si>
  <si>
    <t>PKT10/064</t>
  </si>
  <si>
    <t>PKT10/065</t>
  </si>
  <si>
    <t>PKT10/066</t>
  </si>
  <si>
    <t>PKT10/067</t>
  </si>
  <si>
    <t>PKT10/068</t>
  </si>
  <si>
    <t>PKT10/069</t>
  </si>
  <si>
    <t>PKT10/070</t>
  </si>
  <si>
    <t>PKT10/071</t>
  </si>
  <si>
    <t>PKT10/072</t>
  </si>
  <si>
    <t>PKT10/073</t>
  </si>
  <si>
    <t>PKT10/074</t>
  </si>
  <si>
    <t>PKT10/075</t>
  </si>
  <si>
    <t>PKT10/076</t>
  </si>
  <si>
    <t>PKT10/077</t>
  </si>
  <si>
    <t>PKT10/078</t>
  </si>
  <si>
    <t>PKT10/079</t>
  </si>
  <si>
    <t>PKT10/080</t>
  </si>
  <si>
    <t>PKT10/081</t>
  </si>
  <si>
    <t>PKT10/082</t>
  </si>
  <si>
    <t>PKT10/083</t>
  </si>
  <si>
    <t>PKT10/084</t>
  </si>
  <si>
    <t>PKT10/085</t>
  </si>
  <si>
    <t>PKT10/086</t>
  </si>
  <si>
    <t>PKT10/087</t>
  </si>
  <si>
    <t>PKT10/088</t>
  </si>
  <si>
    <t>PKT10/089</t>
  </si>
  <si>
    <t>PKT10/090</t>
  </si>
  <si>
    <t>PKT10/091</t>
  </si>
  <si>
    <t>PKT10/092</t>
  </si>
  <si>
    <t>PKT10/093</t>
  </si>
  <si>
    <t>PKT10/094</t>
  </si>
  <si>
    <t>PKT10/095</t>
  </si>
  <si>
    <t>PKT10/096</t>
  </si>
  <si>
    <t>PKT10/097</t>
  </si>
  <si>
    <t>PKT10/098</t>
  </si>
  <si>
    <t>PKT10/099</t>
  </si>
  <si>
    <t>PKT10/100</t>
  </si>
  <si>
    <t>PKT10/101</t>
  </si>
  <si>
    <t>PKT10/102</t>
  </si>
  <si>
    <t>PKT10/103</t>
  </si>
  <si>
    <t>PKT10/104</t>
  </si>
  <si>
    <t>PKT10/105</t>
  </si>
  <si>
    <t>PKT10/106</t>
  </si>
  <si>
    <t>PKT10/107</t>
  </si>
  <si>
    <t>PKT10/108</t>
  </si>
  <si>
    <t>PKT10/109</t>
  </si>
  <si>
    <t>PKT10/110</t>
  </si>
  <si>
    <t>PKT10/111</t>
  </si>
  <si>
    <t>PKT10/112</t>
  </si>
  <si>
    <t>PKT10/113</t>
  </si>
  <si>
    <t>PKT10/114</t>
  </si>
  <si>
    <t>PKT10/115</t>
  </si>
  <si>
    <t>PKT10/116</t>
  </si>
  <si>
    <t>PKT10/117</t>
  </si>
  <si>
    <t>PKT10/120</t>
  </si>
  <si>
    <t>Nguyễn Đình Đông</t>
  </si>
  <si>
    <t>PN 10/001CC</t>
  </si>
  <si>
    <t>SỐ PHIẾU 
KẾ TOÁN</t>
  </si>
  <si>
    <t>SỐ PHIẾU
NHẬP/ XUẤT</t>
  </si>
  <si>
    <t>Cái</t>
  </si>
  <si>
    <t>STT</t>
  </si>
  <si>
    <t xml:space="preserve">Đơn vị: </t>
  </si>
  <si>
    <t>SỐ HĐ VÀ CÁC CHỨNG TỪ KHÁC</t>
  </si>
  <si>
    <t>TK 001</t>
  </si>
  <si>
    <t>00006</t>
  </si>
  <si>
    <t>00007</t>
  </si>
  <si>
    <t>00008</t>
  </si>
  <si>
    <t>00009</t>
  </si>
  <si>
    <t>00365</t>
  </si>
  <si>
    <t>00012</t>
  </si>
  <si>
    <t>GBN 02</t>
  </si>
  <si>
    <t>GBN 03</t>
  </si>
  <si>
    <t>00034</t>
  </si>
  <si>
    <t>GBN 04</t>
  </si>
  <si>
    <t>00016</t>
  </si>
  <si>
    <t>00020</t>
  </si>
  <si>
    <t>00021</t>
  </si>
  <si>
    <t>00023</t>
  </si>
  <si>
    <t>00025</t>
  </si>
  <si>
    <t>00031</t>
  </si>
  <si>
    <t>00040</t>
  </si>
  <si>
    <t>00041</t>
  </si>
  <si>
    <t>00042</t>
  </si>
  <si>
    <t>00043</t>
  </si>
  <si>
    <t>00044</t>
  </si>
  <si>
    <t>00045</t>
  </si>
  <si>
    <t>00046</t>
  </si>
  <si>
    <t>00047</t>
  </si>
  <si>
    <t>00048</t>
  </si>
  <si>
    <t>00049</t>
  </si>
  <si>
    <t>00051</t>
  </si>
  <si>
    <t>00052</t>
  </si>
  <si>
    <t>00053</t>
  </si>
  <si>
    <t>00054</t>
  </si>
  <si>
    <t>00055</t>
  </si>
  <si>
    <t>00056</t>
  </si>
  <si>
    <t>00057</t>
  </si>
  <si>
    <t>00058</t>
  </si>
  <si>
    <t>00059</t>
  </si>
  <si>
    <t>00073</t>
  </si>
  <si>
    <t>00074</t>
  </si>
  <si>
    <t>00088</t>
  </si>
  <si>
    <t>QĐMGT</t>
  </si>
  <si>
    <t>00092</t>
  </si>
  <si>
    <t>00093</t>
  </si>
  <si>
    <t>00094</t>
  </si>
  <si>
    <t>00095</t>
  </si>
  <si>
    <t>00075</t>
  </si>
  <si>
    <t>00097</t>
  </si>
  <si>
    <t>00098</t>
  </si>
  <si>
    <t>00099</t>
  </si>
  <si>
    <t>00102</t>
  </si>
  <si>
    <t>00103</t>
  </si>
  <si>
    <t>00076</t>
  </si>
  <si>
    <t>00077</t>
  </si>
  <si>
    <t>00107</t>
  </si>
  <si>
    <t>00108</t>
  </si>
  <si>
    <t>TK128</t>
  </si>
  <si>
    <t>10985</t>
  </si>
  <si>
    <t>KC</t>
  </si>
  <si>
    <t>PBCP</t>
  </si>
  <si>
    <t>VL THUA</t>
  </si>
  <si>
    <t>GBC 001</t>
  </si>
  <si>
    <t>GBC 002</t>
  </si>
  <si>
    <t>GBN 015</t>
  </si>
  <si>
    <t>GBN003</t>
  </si>
  <si>
    <t>BPCC/001</t>
  </si>
  <si>
    <t>GBN 042</t>
  </si>
  <si>
    <t>000721</t>
  </si>
  <si>
    <t>GBC 020</t>
  </si>
  <si>
    <t>GBN 057</t>
  </si>
  <si>
    <t>GBN 064</t>
  </si>
  <si>
    <t>PBCC/002</t>
  </si>
  <si>
    <t>GBC 025</t>
  </si>
  <si>
    <t>BBTL001</t>
  </si>
  <si>
    <t>BBTL002</t>
  </si>
  <si>
    <t>PKT10/125</t>
  </si>
  <si>
    <t>QTTƯ/002</t>
  </si>
  <si>
    <t>BHXH10</t>
  </si>
  <si>
    <t>GBN 035</t>
  </si>
  <si>
    <t>GBN 039</t>
  </si>
  <si>
    <t>GBN 040</t>
  </si>
  <si>
    <t>GBN 041</t>
  </si>
  <si>
    <t>GBC 100</t>
  </si>
  <si>
    <t>GBC 105</t>
  </si>
  <si>
    <t>GBC 106</t>
  </si>
  <si>
    <t>GBC 107</t>
  </si>
  <si>
    <t>GBN 045</t>
  </si>
  <si>
    <t>QĐHT10</t>
  </si>
  <si>
    <t>HĐVDH</t>
  </si>
  <si>
    <t>BTTL10</t>
  </si>
  <si>
    <t>KHTS10</t>
  </si>
  <si>
    <t>PBCP10</t>
  </si>
  <si>
    <t>DPH10</t>
  </si>
  <si>
    <t>DPT10</t>
  </si>
  <si>
    <t>DPĐ10</t>
  </si>
  <si>
    <t>000485</t>
  </si>
  <si>
    <t>BTMB10</t>
  </si>
  <si>
    <t>GBN 120</t>
  </si>
  <si>
    <t>GBN007</t>
  </si>
  <si>
    <t>12/10/2015</t>
  </si>
  <si>
    <t>12123</t>
  </si>
  <si>
    <t>1283</t>
  </si>
  <si>
    <t>1288</t>
  </si>
  <si>
    <t>13681</t>
  </si>
  <si>
    <t>13682</t>
  </si>
  <si>
    <t>1531.X01</t>
  </si>
  <si>
    <t>1531.Y01</t>
  </si>
  <si>
    <t>1561.C01</t>
  </si>
  <si>
    <t>2294</t>
  </si>
  <si>
    <t>22911</t>
  </si>
  <si>
    <t>22912</t>
  </si>
  <si>
    <t>Dự phòng giảm giá chứng khoán kinh doanh ngắn hạn (*)</t>
  </si>
  <si>
    <t>Dự phòng giảm giá chứng khoán kinh doanh dài hạn (*)</t>
  </si>
  <si>
    <t>22931</t>
  </si>
  <si>
    <t>22932</t>
  </si>
  <si>
    <t>2411</t>
  </si>
  <si>
    <t>2441</t>
  </si>
  <si>
    <t>2442</t>
  </si>
  <si>
    <t>3412</t>
  </si>
  <si>
    <t>3411</t>
  </si>
  <si>
    <t>Các khoản đi vay ngắn hạn.</t>
  </si>
  <si>
    <t>Các khoản đi vay dài hạn.</t>
  </si>
  <si>
    <t>3341</t>
  </si>
  <si>
    <t>3386</t>
  </si>
  <si>
    <t>Doanh thu tài chính phải nộp thuế TN (Lãi TG ngân hàng)</t>
  </si>
  <si>
    <t>Doanh thu tài chính không phải nộp thuế TN (lãi liên doanh)</t>
  </si>
  <si>
    <t>5211</t>
  </si>
  <si>
    <t>5212</t>
  </si>
  <si>
    <t>5213</t>
  </si>
  <si>
    <t>Phải thu ngắn hạn Công ty Metro</t>
  </si>
  <si>
    <t>Phải thu ngắn hạn Xí Nghiệp LIDOVIT</t>
  </si>
  <si>
    <t xml:space="preserve">Phải thu ngắn hạn Công ty GEMARTRANS </t>
  </si>
  <si>
    <t>Phải thu dài hạn Công ty Metro</t>
  </si>
  <si>
    <t>Phải thu dài hạn Xí Nghiệp LIDOVIT</t>
  </si>
  <si>
    <t xml:space="preserve">Phải thu dài hạn Công ty GEMARTRANS </t>
  </si>
  <si>
    <t>Phải trả ngắn hạn Công ty LOGITIC</t>
  </si>
  <si>
    <t>Phải trả ngắn hạn Công ty TNHH An Nam</t>
  </si>
  <si>
    <t>Phải trả ngắn hạn Công ty TNHH Mỹ Lệ</t>
  </si>
  <si>
    <t>Phải trả ngắn hạn Công ty TNHH Khanh Hòa</t>
  </si>
  <si>
    <t>Phải trả ngắn hạn Công ty TNHH Linh Lan</t>
  </si>
  <si>
    <t>Phải trả ngắn hạn Công ty TNHH Thiên Phú</t>
  </si>
  <si>
    <t>Phải trả ngắn hạn Công ty CP Tân Tạo</t>
  </si>
  <si>
    <t>Phải trả ngắn hạn Công ty TNHH Sen Hồng</t>
  </si>
  <si>
    <t>Phải trả ngắn hạn Công ty TNHH Quang Ngọc</t>
  </si>
  <si>
    <t>Phải trả ngắn hạn Công ty TNHH Tú Ngọc</t>
  </si>
  <si>
    <t>Phải trả ngắn hạn Công ty Kinh Doanh Thép Việt</t>
  </si>
  <si>
    <t>Phải trả ngắn hạn Công ty TNHH Vĩnh viễn</t>
  </si>
  <si>
    <t>Phải trả ngắn hạn Công ty TNHH Yến Phi</t>
  </si>
  <si>
    <t>Phải trả ngắn hạn Công ty TNHH Xinh Xinh</t>
  </si>
  <si>
    <t>Phải trả dài hạn Công ty LOGITIC</t>
  </si>
  <si>
    <t>Phải trả dài hạn Công ty TNHH Khanh Hòa</t>
  </si>
  <si>
    <t>Phải trả dài hạn Công ty TNHH Linh Lan</t>
  </si>
  <si>
    <t>Phải trả dài hạn Công ty TNHH Mỹ Lệ</t>
  </si>
  <si>
    <t>Phải trả dài hạn Công ty TNHH An Nam</t>
  </si>
  <si>
    <t>Phải trả dài hạn Công ty TNHH Tú Ngọc</t>
  </si>
  <si>
    <t>Nhiên liệu Dầu nhớt Deizel</t>
  </si>
  <si>
    <t>Thuốc nhuộm màu vàng B02</t>
  </si>
  <si>
    <t>Thuốc nhuộm màu xanh đen C02</t>
  </si>
  <si>
    <t>Ốc vít, bù loong.</t>
  </si>
  <si>
    <t>Vải phế liệu</t>
  </si>
  <si>
    <t>Kéo cắt vải</t>
  </si>
  <si>
    <t>Sợi thun coton thô</t>
  </si>
  <si>
    <t>Quạt công nghiệp</t>
  </si>
  <si>
    <t>Vải thun coton</t>
  </si>
  <si>
    <t>Thảm lót chân</t>
  </si>
  <si>
    <t>Vải kate - Thailand</t>
  </si>
  <si>
    <t>Hàng gửi đi bán (Vải thun coton)</t>
  </si>
  <si>
    <t>Điện thắp sáng</t>
  </si>
  <si>
    <t>Kw</t>
  </si>
  <si>
    <t>Chi phí SXKD dở dang Vải thun coton (giá kế hoạch 4600)</t>
  </si>
  <si>
    <t>Chi phí SXKD dở dang Thảm lót chân (giá kế hoạch 5500)</t>
  </si>
  <si>
    <t>Hàng đi trên đường (Sợi thun coton thô)</t>
  </si>
  <si>
    <t>151.A01</t>
  </si>
  <si>
    <t>Chi phí NVL trực tiếp cho Vải thun coton</t>
  </si>
  <si>
    <t>Chi phí NC trực tiếp cho Vải thun coton</t>
  </si>
  <si>
    <t>Chi phí NVL trực tiếp cho Thảm lót chân</t>
  </si>
  <si>
    <t>Chi phí NC trực tiếp cho Thảm lót chân</t>
  </si>
  <si>
    <t>Chi phí NVL trực tiếp cho Điện thắp sáng</t>
  </si>
  <si>
    <t>Chi phí NVL trực tiếp cho Dịch vụ sửa chữa</t>
  </si>
  <si>
    <t>Chi phí NC trực tiếp cho Dịch vụ sửa chữa</t>
  </si>
  <si>
    <t>Chi phí NC trực tiếp cho Điện thắp sáng</t>
  </si>
  <si>
    <t>2421.001</t>
  </si>
  <si>
    <t>2421.002</t>
  </si>
  <si>
    <t>Chi phí trả trước ngắn hạn - CCDC</t>
  </si>
  <si>
    <t>Chi phí trả trước ngắn hạn - VPP</t>
  </si>
  <si>
    <t xml:space="preserve">Hàng bán bị trả lại </t>
  </si>
  <si>
    <t>THÔNG TIN DOANH NGHIỆP</t>
  </si>
  <si>
    <t>Thông tin</t>
  </si>
  <si>
    <t>Tên doanh nghiệp:</t>
  </si>
  <si>
    <t>Mã số thuế:</t>
  </si>
  <si>
    <t>Điện thoại:</t>
  </si>
  <si>
    <t>Giám đốc:</t>
  </si>
  <si>
    <t>Kế toán trưởng:</t>
  </si>
  <si>
    <t>Kỳ kế toán:</t>
  </si>
  <si>
    <t>KỲ LẤY BÁO CÁO</t>
  </si>
  <si>
    <t>Từ ngày:</t>
  </si>
  <si>
    <t>Đến ngày:</t>
  </si>
  <si>
    <t xml:space="preserve">(Ban hành theo thông tư số 200/2014/TT-BTC
</t>
  </si>
  <si>
    <t>ngày 22/12/2014 của Bộ trưởng BTC)</t>
  </si>
  <si>
    <t>100-110-111</t>
  </si>
  <si>
    <t>100-110-112</t>
  </si>
  <si>
    <t>100-120-121</t>
  </si>
  <si>
    <t>100-130-131</t>
  </si>
  <si>
    <t>200-210-211</t>
  </si>
  <si>
    <t>100-150-152</t>
  </si>
  <si>
    <t>100-130-133</t>
  </si>
  <si>
    <t>200-210-213</t>
  </si>
  <si>
    <t>100-130-136</t>
  </si>
  <si>
    <t>100-140-141</t>
  </si>
  <si>
    <t>200-220-221-222</t>
  </si>
  <si>
    <t>200-220-224-225</t>
  </si>
  <si>
    <t>200-220-227-228</t>
  </si>
  <si>
    <t>200-220-221-223</t>
  </si>
  <si>
    <t>200-220-224-226</t>
  </si>
  <si>
    <t>200-220-227-229</t>
  </si>
  <si>
    <t>200-240-241</t>
  </si>
  <si>
    <t>200-240-242</t>
  </si>
  <si>
    <t>200-250-251</t>
  </si>
  <si>
    <t>200-250-252</t>
  </si>
  <si>
    <t>200-250-253</t>
  </si>
  <si>
    <t>100-120-129</t>
  </si>
  <si>
    <t>200-250-254</t>
  </si>
  <si>
    <t>100-130-139</t>
  </si>
  <si>
    <t>200-210-219</t>
  </si>
  <si>
    <t>100-140-149</t>
  </si>
  <si>
    <t>200-220-230</t>
  </si>
  <si>
    <t>100-150-151</t>
  </si>
  <si>
    <t>100-150-158</t>
  </si>
  <si>
    <t>200-260-268</t>
  </si>
  <si>
    <t>300-310-312</t>
  </si>
  <si>
    <t>300-330-331</t>
  </si>
  <si>
    <t>300-310-314</t>
  </si>
  <si>
    <t>300-310-315</t>
  </si>
  <si>
    <t>300-310-316</t>
  </si>
  <si>
    <t>300-310-317</t>
  </si>
  <si>
    <t>300-330-334</t>
  </si>
  <si>
    <t>300-310-318</t>
  </si>
  <si>
    <t>300-310-319</t>
  </si>
  <si>
    <t>300-310-320</t>
  </si>
  <si>
    <t>300-310-311</t>
  </si>
  <si>
    <t>300-330-337</t>
  </si>
  <si>
    <t>300-330-336</t>
  </si>
  <si>
    <t>300-310-321</t>
  </si>
  <si>
    <t>300-330-341</t>
  </si>
  <si>
    <t>400-410-411</t>
  </si>
  <si>
    <t>400-410-416</t>
  </si>
  <si>
    <t>400-410-417</t>
  </si>
  <si>
    <t>400-410-418</t>
  </si>
  <si>
    <t>400-410-419</t>
  </si>
  <si>
    <t>400-410-420</t>
  </si>
  <si>
    <t>400-410-415</t>
  </si>
  <si>
    <t>400-410-421</t>
  </si>
  <si>
    <t>400-410-422</t>
  </si>
  <si>
    <t>400-430-431</t>
  </si>
  <si>
    <t>400-430-432</t>
  </si>
  <si>
    <t>Chi phí trả trước ngắn hạn - SC TSCĐ</t>
  </si>
  <si>
    <t>2421.003</t>
  </si>
  <si>
    <t>BTTBH10</t>
  </si>
  <si>
    <t>BTTT10</t>
  </si>
  <si>
    <t>MST:</t>
  </si>
  <si>
    <t>Kế toán viên:</t>
  </si>
  <si>
    <t>PKT10/121</t>
  </si>
  <si>
    <t>TRƯỜNG ĐẠI HỌC VĂN LANG</t>
  </si>
  <si>
    <t>CÂU 1:</t>
  </si>
  <si>
    <t>CÂU 2:</t>
  </si>
  <si>
    <t>CHÚC CÁC BẠN LÀM BÀI TỐT</t>
  </si>
  <si>
    <t>KHOA KẾ TOÁN - KIỂM TOÁN</t>
  </si>
  <si>
    <t>Công Ty TNHH Dệt May Thiên Ân</t>
  </si>
  <si>
    <t>577 QL. 13, KP. 5, P. Hiệp Bình Phước, Q. Thủ Đức, Tp. Hồ Chí Minh</t>
  </si>
  <si>
    <t>0301429970</t>
  </si>
  <si>
    <t>(028) 3726919</t>
  </si>
  <si>
    <t>Đinh Nguyễn Thị Bảo An</t>
  </si>
  <si>
    <t>Nguyễn Thị Niệm</t>
  </si>
  <si>
    <t>Nguyễn Ngọc Lan</t>
  </si>
  <si>
    <t>Ngày cấp giấy phép: 16/07/1993</t>
  </si>
  <si>
    <t>01/01/2019</t>
  </si>
  <si>
    <t>31/12/2019</t>
  </si>
  <si>
    <t>PKT10/002</t>
  </si>
  <si>
    <t>Phải thu ngắn hạn Công ty TNHH Hồng Ký</t>
  </si>
  <si>
    <t>Phải thu dài hạn Công ty TNHH Minh Long</t>
  </si>
  <si>
    <t>USD</t>
  </si>
  <si>
    <t>Phải thu ngắn hạn Công ty TNHH Minh Long</t>
  </si>
  <si>
    <t>Phải thu ngắn hạn Công ty TNHH Hoàng Anh</t>
  </si>
  <si>
    <t>Phải thu ngắn hạn Công ty CP Hoa Sen</t>
  </si>
  <si>
    <t>Phải thu dài hạn Công ty TNHH Hoàng Anh</t>
  </si>
  <si>
    <t>Phải thu dài hạn Công ty TNHH Hồng Ký</t>
  </si>
  <si>
    <t>Phải thu dài hạn Công ty CP Hoa Sen</t>
  </si>
  <si>
    <t>Cổ phiếu quỹ (*)</t>
  </si>
  <si>
    <t>CÂU 3:</t>
  </si>
  <si>
    <t>Rút tiền gửi ngân hàng nhập quỹ tiền mặt</t>
  </si>
  <si>
    <t>Chi phí ký kết hợp đồng liên doanh</t>
  </si>
  <si>
    <t>Thuế GTGT được khấu trừ</t>
  </si>
  <si>
    <t>Chi tạm ứng Nguyễn Minh Ngân</t>
  </si>
  <si>
    <t>Chi cước phí đường bộ</t>
  </si>
  <si>
    <t>Chi tiền mặt VND mua 1.000 USD, TGTT: 20.000đ/USD</t>
  </si>
  <si>
    <t>Thu tiền mặt ngoại tệ tiền mặt mua 1.000 USD, TGTT: 19.000đ/USD</t>
  </si>
  <si>
    <t>Nhập khẩu nguyên vật liệu A01 1.000kg x 20.200</t>
  </si>
  <si>
    <t>Thuế nhập khẩu</t>
  </si>
  <si>
    <t>Thuế GTGT của hàng nhập khẩu</t>
  </si>
  <si>
    <t>Chi phí vận chuyển lô hàng của Công ty GEMARTRANS</t>
  </si>
  <si>
    <t>Chi tiếp khách</t>
  </si>
  <si>
    <t>Chi tạm ứng cho Nguyễn Minh Ngân</t>
  </si>
  <si>
    <t>Nhập kho PTTT, VLP B01</t>
  </si>
  <si>
    <t>Chi mua PTTT, VLP của Công ty Tân tạo</t>
  </si>
  <si>
    <t>Chi mua PTTT, VLP</t>
  </si>
  <si>
    <t>Vay ngắn hạn ngân hàng nhập quỹ tiền mặt</t>
  </si>
  <si>
    <t>Thu tạm ứng thừa Nguyễn Minh Ngân</t>
  </si>
  <si>
    <t>Chi mua CCDC nhập kho</t>
  </si>
  <si>
    <t>Thu tiền bồi thường vật chất của ông Tám</t>
  </si>
  <si>
    <t>Rút TGNH nhập quỹ tiền mặt</t>
  </si>
  <si>
    <t>Người mua tạm ứng trước tiền mặt</t>
  </si>
  <si>
    <t>Thu tiền nhượng bán TSCĐ</t>
  </si>
  <si>
    <t>Thuế GTGT phải nộp</t>
  </si>
  <si>
    <t>Thu tiền bồi thường vật chất ông Minh Hà</t>
  </si>
  <si>
    <t>Nguyễn Minh Ngân nộp tiền tạm ứng còn thừa</t>
  </si>
  <si>
    <t>Chi khen thưởng cho CB CNV</t>
  </si>
  <si>
    <t>Chi bảo dưỡng thiết bị máy móc văn phòng</t>
  </si>
  <si>
    <t>Nộp tiền mặt vào ngân hàng</t>
  </si>
  <si>
    <t>Xuất vật liệu phụ B01 cho sản xuất sản phẩm B01 phân xưởng 2</t>
  </si>
  <si>
    <t>Chi ứng lương lần 1 cho CBCNV Tháng 10</t>
  </si>
  <si>
    <t>Chi phí vận chuyển bốc vác của lô hàng Công ty Tân Tạo</t>
  </si>
  <si>
    <t>Sửa chữa thường xuyên xe du lịch</t>
  </si>
  <si>
    <t>Sửa chữa TSCĐ ở PXSX chính</t>
  </si>
  <si>
    <t>Tạm ứng cho Nguyễn Minh Ngân</t>
  </si>
  <si>
    <t>Mua tài sản cố định</t>
  </si>
  <si>
    <t>Mua tín phiếu mệnh giá 20000, Tbằng6t, LSbằng12%/năm</t>
  </si>
  <si>
    <t>Chi mua bản quyền sản phẩm</t>
  </si>
  <si>
    <t>Chi phí công đoàn</t>
  </si>
  <si>
    <t>Chi tiền mặt ứng trước cho Công ty TNHH Yến Phi</t>
  </si>
  <si>
    <t>Mua công cụ dụng cụ</t>
  </si>
  <si>
    <t>Mua vật liệu phụ</t>
  </si>
  <si>
    <t>Mua vật liệu chính</t>
  </si>
  <si>
    <t>Mua nhiên liệu</t>
  </si>
  <si>
    <t>Mua phụ tùng thay thế</t>
  </si>
  <si>
    <t>Nhập kho 1000 SP F01 (Giá kế hoạch 390.500)</t>
  </si>
  <si>
    <t>Nhập kho 1000 SP F02 (Giá kế hoạch 317.500)</t>
  </si>
  <si>
    <t>Xuất bán 192 SP F01</t>
  </si>
  <si>
    <t xml:space="preserve">Doanh thu Bán 192 SP F01 </t>
  </si>
  <si>
    <t>Xuất bán 224 SP F01</t>
  </si>
  <si>
    <t>Doanh thu Bán 224 SP F01</t>
  </si>
  <si>
    <t>Xuất bán 200 SP F02</t>
  </si>
  <si>
    <t xml:space="preserve">Doanh thu Bán 200 SP F02 </t>
  </si>
  <si>
    <t>Xuất bán 48 SP F01</t>
  </si>
  <si>
    <t xml:space="preserve">Doanh thu Bán 48 SP F01 </t>
  </si>
  <si>
    <t>Xuất bán 296 SP F01</t>
  </si>
  <si>
    <t>Doanh thu Bán 296 SP F01</t>
  </si>
  <si>
    <t>Xuất bán 150 SP F01</t>
  </si>
  <si>
    <t xml:space="preserve">Doanh thu Bán 150 SP F01 </t>
  </si>
  <si>
    <t>Xuất tham gia góp vốn liên doanh - (100SP F01) - Ngắn hạn</t>
  </si>
  <si>
    <t>Chi Góp vốn liên doanh bằng TM (ngắn hạn)</t>
  </si>
  <si>
    <t>Xuất bán 144 SP F01</t>
  </si>
  <si>
    <t xml:space="preserve">Doanh thu Bán 144 SP F01 </t>
  </si>
  <si>
    <t>Trả nợ người bán Công ty TNHH Mỹ Lệ bằng TGNH</t>
  </si>
  <si>
    <t>Người mua trả tiền bằng TGNH</t>
  </si>
  <si>
    <t>Xuất vật liệu phụ cho sản xuất F02</t>
  </si>
  <si>
    <t>Xuất vật liệu phụ cho sản xuất sản phẩm B PX2</t>
  </si>
  <si>
    <t>Xuất NVL A01 để sản xuất SP F02</t>
  </si>
  <si>
    <t>Xuất vật liệu phụ cho QLFX1</t>
  </si>
  <si>
    <t>Xuất vật liệu phụ cho QLFX2</t>
  </si>
  <si>
    <t>Xuất vật liệu phụ cho QLBH</t>
  </si>
  <si>
    <t>Xuất vật liệu phụ cho QLQN</t>
  </si>
  <si>
    <t>Nhập kho 500 SP F02 (Giá kế hoạch 317.500)</t>
  </si>
  <si>
    <t>Xuất kho 290 SP F02 bán cho Cty C</t>
  </si>
  <si>
    <t>Doanh thu bán 290 SP F02</t>
  </si>
  <si>
    <t>Thuế GTGT</t>
  </si>
  <si>
    <t>Xuất nhiên liệu cho PX1</t>
  </si>
  <si>
    <t>Xuất nhiên liệu cho PX2</t>
  </si>
  <si>
    <t>Xuất nhiên liệu cho quản lý doanh nghiệp</t>
  </si>
  <si>
    <t>Xuất CCDC cho QLDN (phân bổ 2 lần)</t>
  </si>
  <si>
    <t>Xuất CCDC cho QLDN</t>
  </si>
  <si>
    <t>Phân bổ CCDC cho QLDN</t>
  </si>
  <si>
    <t>Trả nợ cho người bán bằng TGNH</t>
  </si>
  <si>
    <t>Nguyễn Minh Ngân thanh toán tạm ứng tiền tàu xe</t>
  </si>
  <si>
    <t>Nhận giấy báo có người mua trả nợ</t>
  </si>
  <si>
    <t>Xuất bán 100 SP  F01</t>
  </si>
  <si>
    <t xml:space="preserve">Doanh thu Bán 100 SP F01 </t>
  </si>
  <si>
    <t>Trả nợ người bán Công ty TNHH Thiên Phú bằng TGNH</t>
  </si>
  <si>
    <t>Trả nợ người bán Công ty CP Tân Tạo bằng TGNH</t>
  </si>
  <si>
    <t>Xuất NVL A01 để sản xuất SP F01</t>
  </si>
  <si>
    <t>Xuất vật liệu phụ</t>
  </si>
  <si>
    <t>Xuất vật liệu phụ cho phân xưởng SX</t>
  </si>
  <si>
    <t>Xuất vật liệu phụ cho FX01</t>
  </si>
  <si>
    <t>Xuất vật liệu phụ cho FX02</t>
  </si>
  <si>
    <t>Xuất vật liệu phụ cho QLDN</t>
  </si>
  <si>
    <t>Xuất nhiên liệu cho FX01</t>
  </si>
  <si>
    <t>Xuất nhiên liệu cho FX02</t>
  </si>
  <si>
    <t>Xuất nhiên liệu cho QLDN</t>
  </si>
  <si>
    <t>Xuất PTTT sửa chữa thường xuyên TSCĐ</t>
  </si>
  <si>
    <t>Xuất CCDC cho PX2 (phân bổ 2 lần)</t>
  </si>
  <si>
    <t xml:space="preserve">Phân bổ CCDC cho FX02 </t>
  </si>
  <si>
    <t xml:space="preserve">Xuất CCDC cho QLDN (phân bổ 1 lần) </t>
  </si>
  <si>
    <t>Xuất bán 43 SP  F01</t>
  </si>
  <si>
    <t>Nhượng bán TSCĐ L</t>
  </si>
  <si>
    <t>Giá trị còn lại TSCĐ L</t>
  </si>
  <si>
    <t>Phế liệu thu hồi tại SX SP F01, bán thu tiền mặt</t>
  </si>
  <si>
    <t>Nhận được quyết định miễn giảm thuế TNDN 2 năm</t>
  </si>
  <si>
    <t>Nguyễn Minh ngân thanh toán tiền vận chuyển NVL của Người bán O</t>
  </si>
  <si>
    <t>Xuất nhiên liệ cho QLDN</t>
  </si>
  <si>
    <t>Trả tiền mua VPP-TGNH</t>
  </si>
  <si>
    <t xml:space="preserve">Phân bổ vào chi phí quản lý DN </t>
  </si>
  <si>
    <t>Trả nợ cho người bán Công ty Kinh Doanh Thép Việt</t>
  </si>
  <si>
    <t>Trả nợ cho người bán Công ty TNHH Vĩnh viễn bằng TGNH</t>
  </si>
  <si>
    <t>Nhập kho 500 SP F01 (Giá kế hoạch 390.500)</t>
  </si>
  <si>
    <t>Xuất bán 166 SP  F01</t>
  </si>
  <si>
    <t xml:space="preserve">Doanh thu Bán 166 SP F01 </t>
  </si>
  <si>
    <t>Bàn giao công trình sửa chữa lớn TSCĐ cho PXSX</t>
  </si>
  <si>
    <t>Thuế GTGT đầu vào</t>
  </si>
  <si>
    <t>Thanh toán tiền tạm ứng của Nguyễn Minh Ngân</t>
  </si>
  <si>
    <t>Thanh toán tiền tạm ứng bằng PTTT của Nguyễn Minh Ngân</t>
  </si>
  <si>
    <t>Nôp thuế GTGT bằng TGNH</t>
  </si>
  <si>
    <t>Tạm nộp thuế TNDN bằng TGNH</t>
  </si>
  <si>
    <t>Thanh toán tạm ứng tiền công tác phí</t>
  </si>
  <si>
    <t>Xuất bán 135 SP  F01</t>
  </si>
  <si>
    <t xml:space="preserve">Doanh thu Bán 135 SP F01 </t>
  </si>
  <si>
    <t>Xuất bán 130 SP  F01</t>
  </si>
  <si>
    <t xml:space="preserve">Doanh thu Bán 130 SP F01 </t>
  </si>
  <si>
    <t>Chuyển nguồn do Mua TSCĐ bằng nguồn vốn ĐTXD</t>
  </si>
  <si>
    <t>Trả CP nghiên cứu PT bằng quỹ ĐTPT</t>
  </si>
  <si>
    <t>Nhập khẩu nguyên vật liệu, nhập kho</t>
  </si>
  <si>
    <t>Thuế nhập khẩu 5%</t>
  </si>
  <si>
    <t>Trả nợ cho người bán Công ty TNHH Sen Hồng bằng TGNH</t>
  </si>
  <si>
    <t>Trả nợ cho người bán Công ty TNHH Quang Ngọc bằng TGNH</t>
  </si>
  <si>
    <t>Trả tiền điện thoại bằng TGNH</t>
  </si>
  <si>
    <t>Trả nợ vay ngắn hạn bằng TGNH</t>
  </si>
  <si>
    <t>Trả lãi tiền vay bằng TGNH</t>
  </si>
  <si>
    <t>Lãi tiền gửi ngân hàng</t>
  </si>
  <si>
    <t>Người muatrả tiền bằng TGNH</t>
  </si>
  <si>
    <t>Được chia lãi từ liên doanh</t>
  </si>
  <si>
    <t>Trả nợ người nhận thầu Công ty LOGITIC bằng TGNH</t>
  </si>
  <si>
    <t>Nhận QĐ hoàn thuế, được hoàn 140.000</t>
  </si>
  <si>
    <t>Nhận QĐ hoàn thuế, không được hoàn 10.000</t>
  </si>
  <si>
    <t>Khoản vay dài hạn trả kỳ sau</t>
  </si>
  <si>
    <t>Lập dự phòng phải thu khó đòi</t>
  </si>
  <si>
    <t>Lập dự phòng giảm giá hàng tồn kho</t>
  </si>
  <si>
    <t>Lập dự phòng giảm giá đầu tư ngắn hạn</t>
  </si>
  <si>
    <t>Giảm giá hàng bán 5%, của lô 290 SP</t>
  </si>
  <si>
    <t>Thuế GTGT của hàng bán bị giảm giá</t>
  </si>
  <si>
    <t>Thuế môn bài phải nộp</t>
  </si>
  <si>
    <t>Thuế GTGT hàng nhập khẩu tháng trước</t>
  </si>
  <si>
    <t>Nộp thuế GTGT hàng nhập khẩu tháng trước</t>
  </si>
  <si>
    <t>Phế liệu thu hồi tại PX1 của SP F01</t>
  </si>
  <si>
    <t>Phế liệu thu hồi tại PX1 của SP F02</t>
  </si>
  <si>
    <t>Thu tiền nợ Công ty Metro</t>
  </si>
  <si>
    <t>Chi thanh toán nợ người bán Công ty TNHH Tú Ngọc</t>
  </si>
  <si>
    <t>Kết chuyển thuế GTGT của hàng bán trả lại, giảm giá, chiết khấu</t>
  </si>
  <si>
    <t>Kết chuyển thuế GTGT được khấu trừ của HH, DV</t>
  </si>
  <si>
    <t>Kết chuyển thuế GTGT được khấu trừ của TSCĐ</t>
  </si>
  <si>
    <t>Phải thu dài hạn đến hạn thu (Công ty Hoa Sen)</t>
  </si>
  <si>
    <t>Phải trả dài hạn đến hạn trả Công ty TNHH Khanh Hòa</t>
  </si>
  <si>
    <t>Tiền lương phải trả cho CBCNV trong kỳ</t>
  </si>
  <si>
    <t>Trợ cấp BHXH phải trả cho CB-CNV</t>
  </si>
  <si>
    <t>Tiền thưởng phải trả cho CB-CNV</t>
  </si>
  <si>
    <t>Trích KPCĐ của CNTTSX PX1.F01</t>
  </si>
  <si>
    <t>Trích KPCĐ của CNTTSX PX1.F02</t>
  </si>
  <si>
    <t>Trích KPCĐ của CNTTSX PX2.B</t>
  </si>
  <si>
    <t>Trích KPCĐ của nhân viên bộ phận QLPX1</t>
  </si>
  <si>
    <t>Trích KPCĐ của nhân viên bộ phận QLPX2</t>
  </si>
  <si>
    <t>Trích KPCĐ của nhân viên bộ phận bán hàng</t>
  </si>
  <si>
    <t>Trích KPCĐ của nhân viên bộ phận QLDN</t>
  </si>
  <si>
    <t>Trích BHXH của CNTTSX PX1.F01</t>
  </si>
  <si>
    <t>Trích BHXH của CNTTSX PX1.F02</t>
  </si>
  <si>
    <t>Trích BHXH của CNTTSX PX2.B</t>
  </si>
  <si>
    <t>Trích BHXH của nhân viên bộ phận QLPX1</t>
  </si>
  <si>
    <t>Trích BHXH của nhân viên bộ phận QLPX2</t>
  </si>
  <si>
    <t>Trích BHXH của nhân viên bộ phận bán hàng</t>
  </si>
  <si>
    <t>Trích BHXH của nhân viên bộ phận QLDN</t>
  </si>
  <si>
    <t>Trích BHYT của CNTTSX PX1.F01</t>
  </si>
  <si>
    <t>Trích BHYT của CNTTSX PX1.F02</t>
  </si>
  <si>
    <t>Trích BHYT của CNTTSX PX2.B</t>
  </si>
  <si>
    <t>Trích BHYT của nhân viên bộ phận QLPX1</t>
  </si>
  <si>
    <t>Trích BHYT của nhân viên bộ phận QLPX2</t>
  </si>
  <si>
    <t>Trích BHYT của nhân viên bộ phận bán hàng</t>
  </si>
  <si>
    <t>Trích BHYT của nhân viên bộ phận QLDN</t>
  </si>
  <si>
    <t>Trích BHTN của CNTTSX PX1.F01</t>
  </si>
  <si>
    <t>Trích BHTN của CNTTSX PX1.F02</t>
  </si>
  <si>
    <t>Trích BHTN của CNTTSX PX2.B</t>
  </si>
  <si>
    <t>Trích BHTN của nhân viên bộ phận QLPX1</t>
  </si>
  <si>
    <t>Trích BHTN của nhân viên bộ phận QLPX2</t>
  </si>
  <si>
    <t>Trích BHTN của nhân viên bộ phận bán hàng</t>
  </si>
  <si>
    <t>Trích BHTN của nhân viên bộ phận QLDN</t>
  </si>
  <si>
    <t>Khấu trừ lương nhân viên Tháng 10/20</t>
  </si>
  <si>
    <t>Khấu trừ lương nhân viên Tháng 10/21</t>
  </si>
  <si>
    <t>Khấu trừ lương nhân viên Tháng 10/22</t>
  </si>
  <si>
    <t>Khấu trừ lương thuế TNCN</t>
  </si>
  <si>
    <t>Trích khấu hao TSCĐ</t>
  </si>
  <si>
    <t xml:space="preserve"> K/C CP sửa chữa lớn TSCĐ (6 kỳ)</t>
  </si>
  <si>
    <t>Phân bổ CP sửa chữa lớn TSCĐ</t>
  </si>
  <si>
    <t>Phân bổ CP dụng cụ đồ dùng</t>
  </si>
  <si>
    <t>Tập hợp chi phí SXC FX2 phải phân bổ</t>
  </si>
  <si>
    <t>Kết chuyển CPSX của PXSX phụ (PX2)</t>
  </si>
  <si>
    <t>Phân bổ lao vụ SX phụ 75% cho QLPX</t>
  </si>
  <si>
    <t>Phân bổ lao vụ SX phụ 25% cho QLDN</t>
  </si>
  <si>
    <t>Tập hợp chi phí SXC FX1 phải phân bổ</t>
  </si>
  <si>
    <t>Vật liệu A sản xuất SP F01 thừa nhập kho (ĐG: 18,585)</t>
  </si>
  <si>
    <t>Kết chuyển CP của PXSX chính</t>
  </si>
  <si>
    <t>Vật liệu B sản xuất SP F02 chưa sử dụng hết (để lại xưởng) - ĐG: 10,561</t>
  </si>
  <si>
    <t>Phân bổ chi phí SXC  PX1 cho SP F01 (40%)</t>
  </si>
  <si>
    <t>Phân bổ chi phí SXC  PX1 cho SP F02 (60%)</t>
  </si>
  <si>
    <t>Kết chuyển các khoản giảm trừ doanh thu</t>
  </si>
  <si>
    <t>Kết chuyển doanh thu thuần</t>
  </si>
  <si>
    <t>Kết chuyển giá vốn hàng bán</t>
  </si>
  <si>
    <t>Kết chuyển chi phí bán hàng</t>
  </si>
  <si>
    <t>Kết chuyển chi phí QLDN</t>
  </si>
  <si>
    <t>Kết chuyển thu nhập hoạt động tài chính</t>
  </si>
  <si>
    <t>Kết chuyển các khoản thu nhập khác</t>
  </si>
  <si>
    <t>Kết chuyển CP hoạt động tài chính</t>
  </si>
  <si>
    <t>Kết chuyển CP hoạt động khác</t>
  </si>
  <si>
    <t>Kết chuyển lãi (lỗ)</t>
  </si>
  <si>
    <t>Mã đề: EXHK20227_2</t>
  </si>
  <si>
    <t>ĐỀ THI KẾT THÚC HỌC PHẦN</t>
  </si>
  <si>
    <t xml:space="preserve">Mã học phần: </t>
  </si>
  <si>
    <t>DAC0130</t>
  </si>
  <si>
    <t xml:space="preserve">Tên học phần: </t>
  </si>
  <si>
    <t>ỨNG DỤNG MS EXCEL TRONG KẾ TOÁN</t>
  </si>
  <si>
    <t xml:space="preserve">Mã nhóm lớp học phần: </t>
  </si>
  <si>
    <t xml:space="preserve">Thời gian làm bài (phút/ngày): </t>
  </si>
  <si>
    <t>75 phút</t>
  </si>
  <si>
    <r>
      <t xml:space="preserve">Hình thức thi: </t>
    </r>
    <r>
      <rPr>
        <b/>
        <sz val="14"/>
        <color indexed="62"/>
        <rFont val="Times New Roman"/>
        <family val="1"/>
      </rPr>
      <t>Thực hành trên phòng máy tính</t>
    </r>
  </si>
  <si>
    <t>ĐỀ 01</t>
  </si>
  <si>
    <t>Từ file dữ liệu kế toán cho sẵn (gồm 2 sheet CHUNGTU và SDDK ). Anh (chị) hãy lập công thức vào các mẫu sổ sách kế toán theo hình thức kế toán "Nhật ký chung" hoặc báo cáo như sau:</t>
  </si>
  <si>
    <r>
      <t xml:space="preserve">Giảng viên biên soạn đề thi: </t>
    </r>
    <r>
      <rPr>
        <i/>
        <sz val="13"/>
        <rFont val="Times New Roman"/>
        <family val="1"/>
      </rPr>
      <t>ThS. Đào Tuyết Lan; ThS. Lưu Chí Danh</t>
    </r>
  </si>
  <si>
    <t>Ngày kiểm duyệt:</t>
  </si>
  <si>
    <t>K25KT</t>
  </si>
  <si>
    <t>* Lưu ý: Sinh viên không được sử dụng tài liệu, Internet và các thiết bị lưu trữ….</t>
  </si>
  <si>
    <t>Học kỳ 3, Năm học 2021 - 2022</t>
  </si>
  <si>
    <t>Mã đề: EXHK202201</t>
  </si>
  <si>
    <t>Lập sổ nhật ký chi tiền</t>
  </si>
  <si>
    <t>01/10/2021</t>
  </si>
  <si>
    <t>02/10/2021</t>
  </si>
  <si>
    <t>03/10/2021</t>
  </si>
  <si>
    <t>04/10/2021</t>
  </si>
  <si>
    <t>05/10/2021</t>
  </si>
  <si>
    <t>06/10/2021</t>
  </si>
  <si>
    <t>07/10/2021</t>
  </si>
  <si>
    <t>08/10/2021</t>
  </si>
  <si>
    <t>09/10/2021</t>
  </si>
  <si>
    <t>10/10/2021</t>
  </si>
  <si>
    <t>12/10/2021</t>
  </si>
  <si>
    <t>14/10/2021</t>
  </si>
  <si>
    <t>15/10/2021</t>
  </si>
  <si>
    <t>16/10/2021</t>
  </si>
  <si>
    <t>17/10/2021</t>
  </si>
  <si>
    <t>18/10/2021</t>
  </si>
  <si>
    <t>19/10/2021</t>
  </si>
  <si>
    <t>20/10/2021</t>
  </si>
  <si>
    <t>21/10/2021</t>
  </si>
  <si>
    <t>22/10/2021</t>
  </si>
  <si>
    <t>23/10/2021</t>
  </si>
  <si>
    <t>24/10/2021</t>
  </si>
  <si>
    <t>25/10/2021</t>
  </si>
  <si>
    <t>26/10/2021</t>
  </si>
  <si>
    <t>27/10/2021</t>
  </si>
  <si>
    <t>28/10/2021</t>
  </si>
  <si>
    <t>29/10/2021</t>
  </si>
  <si>
    <t>30/10/2021</t>
  </si>
  <si>
    <t>31/10/2021</t>
  </si>
  <si>
    <t>Chi thanh toán lương cho CNV tháng 09/2020</t>
  </si>
  <si>
    <t>CHỨNG TỪ KẾ TOÁN PHÁT SINH THÁNG 10/2021</t>
  </si>
  <si>
    <t>BẢNG ĐĂNG KÝ TÀI KHOẢN VÀ SỐ DƯ ĐẦU THÁNG 10/2021</t>
  </si>
  <si>
    <r>
      <t xml:space="preserve">Trưởng (Phó) Khoa/Bộ môn kiểm duyệt đề thi: </t>
    </r>
    <r>
      <rPr>
        <i/>
        <sz val="13"/>
        <rFont val="Times New Roman"/>
        <family val="1"/>
      </rPr>
      <t>ThS. Nguyễn Thị Thu Vân</t>
    </r>
  </si>
  <si>
    <t>3.5đ</t>
  </si>
  <si>
    <t>4.0đ</t>
  </si>
  <si>
    <t>Mẫu số S03a2-DN</t>
  </si>
  <si>
    <t>NHẬT KÝ CHI TIỀN</t>
  </si>
  <si>
    <t>GHI CÓ TK</t>
  </si>
  <si>
    <t>GHI NỢ CÁC TÀI KHOẢN SAU</t>
  </si>
  <si>
    <t>642</t>
  </si>
  <si>
    <t>141</t>
  </si>
  <si>
    <t>152</t>
  </si>
  <si>
    <t>133</t>
  </si>
  <si>
    <t>112</t>
  </si>
  <si>
    <t>TÀI KHOẢN KHÁC</t>
  </si>
  <si>
    <t>Mẫu số S03b-DN</t>
  </si>
  <si>
    <t>SỔ CÁI TÀI KHOẢN TỔNG HỢP</t>
  </si>
  <si>
    <t xml:space="preserve">TK 
ĐỐI ỨNG </t>
  </si>
  <si>
    <t>NỢ</t>
  </si>
  <si>
    <t>CÓ</t>
  </si>
  <si>
    <t>TỔNG SỐ PHÁT SINH</t>
  </si>
  <si>
    <t>113</t>
  </si>
  <si>
    <t>121</t>
  </si>
  <si>
    <t>128</t>
  </si>
  <si>
    <t>1311</t>
  </si>
  <si>
    <t>1312</t>
  </si>
  <si>
    <t>1388</t>
  </si>
  <si>
    <t>151</t>
  </si>
  <si>
    <t>153</t>
  </si>
  <si>
    <t>154</t>
  </si>
  <si>
    <t>155</t>
  </si>
  <si>
    <t>156</t>
  </si>
  <si>
    <t>2291</t>
  </si>
  <si>
    <t>2293</t>
  </si>
  <si>
    <t>2421</t>
  </si>
  <si>
    <t>244</t>
  </si>
  <si>
    <t>3311</t>
  </si>
  <si>
    <t>3312</t>
  </si>
  <si>
    <t>33311</t>
  </si>
  <si>
    <t>461</t>
  </si>
  <si>
    <t>515</t>
  </si>
  <si>
    <t>621</t>
  </si>
  <si>
    <t>622</t>
  </si>
  <si>
    <t>627</t>
  </si>
  <si>
    <t>635</t>
  </si>
  <si>
    <t>641</t>
  </si>
  <si>
    <t>711</t>
  </si>
  <si>
    <t>SỔ CHI PHÍ SẢN XUẤT KINH DOANH</t>
  </si>
  <si>
    <t>GHI NỢ TÀI KHOẢN 622</t>
  </si>
  <si>
    <t>GHI CÓ CÁC TÀI KHOẢN</t>
  </si>
  <si>
    <t>GHI CÓ TK 622</t>
  </si>
  <si>
    <t>334</t>
  </si>
  <si>
    <t>338</t>
  </si>
  <si>
    <t>111</t>
  </si>
  <si>
    <t>Lập sổ cái tài khoản tổng hợp</t>
  </si>
  <si>
    <t>Lập sổ chi phí sản xuất kinh doanh 622</t>
  </si>
  <si>
    <t>Ngày biên soạn: 12/07/2022</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</si>
</sst>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Vnd&quot;#,##0_);[Red]\(&quot;Vnd&quot;#,##0\)"/>
    <numFmt numFmtId="173" formatCode="#,##0_);[Red]\(#,##0\);"/>
    <numFmt numFmtId="174" formatCode="#,##0;[Red]\(#,##0\);"/>
    <numFmt numFmtId="175" formatCode="_(* #,##0_);_(* \(#,##0\);_(* &quot;-&quot;??_);_(@_)"/>
    <numFmt numFmtId="176" formatCode="#,##0;#,##0;"/>
    <numFmt numFmtId="177" formatCode="#,##0."/>
    <numFmt numFmtId="178" formatCode="\$#."/>
    <numFmt numFmtId="179" formatCode="_-* #,##0\ _D_M_-;\-* #,##0\ _D_M_-;_-* &quot;-&quot;\ _D_M_-;_-@_-"/>
    <numFmt numFmtId="180" formatCode="_-* #,##0.00\ _D_M_-;\-* #,##0.00\ _D_M_-;_-* &quot;-&quot;??\ _D_M_-;_-@_-"/>
    <numFmt numFmtId="181" formatCode="#.00"/>
    <numFmt numFmtId="182" formatCode="#."/>
    <numFmt numFmtId="183" formatCode="_-* #,##0\ &quot;DM&quot;_-;\-* #,##0\ &quot;DM&quot;_-;_-* &quot;-&quot;\ &quot;DM&quot;_-;_-@_-"/>
    <numFmt numFmtId="184" formatCode="_-* #,##0.00\ &quot;DM&quot;_-;\-* #,##0.00\ &quot;DM&quot;_-;_-* &quot;-&quot;??\ &quot;DM&quot;_-;_-@_-"/>
    <numFmt numFmtId="185" formatCode="&quot;\&quot;#,##0.00;[Red]&quot;\&quot;\-#,##0.00"/>
    <numFmt numFmtId="186" formatCode="&quot;\&quot;#,##0;[Red]&quot;\&quot;\-#,##0"/>
    <numFmt numFmtId="187" formatCode="_ * #,##0.00_ ;_ * \-#,##0.00_ ;_ * &quot;-&quot;??_ ;_ @_ "/>
    <numFmt numFmtId="188" formatCode="_ * #,##0_ ;_ * \-#,##0_ ;_ * &quot;-&quot;_ ;_ @_ "/>
    <numFmt numFmtId="189" formatCode="#,##0_);[Red]\(#,##0\)\,"/>
    <numFmt numFmtId="190" formatCode="_-&quot;$&quot;* #,##0_-;\-&quot;$&quot;* #,##0_-;_-&quot;$&quot;* &quot;-&quot;_-;_-@_-"/>
    <numFmt numFmtId="191" formatCode="_-&quot;$&quot;* #,##0.00_-;\-&quot;$&quot;* #,##0.00_-;_-&quot;$&quot;* &quot;-&quot;??_-;_-@_-"/>
    <numFmt numFmtId="192" formatCode="0.0%"/>
    <numFmt numFmtId="193" formatCode="###0.00;\(###0.00\)"/>
    <numFmt numFmtId="194" formatCode="####;\(####\)"/>
    <numFmt numFmtId="195" formatCode="&quot;Năm &quot;yyyy"/>
    <numFmt numFmtId="196" formatCode="0;\-0;;@"/>
    <numFmt numFmtId="197" formatCode="&quot;Hà Nội, ngày &quot;dd&quot; tháng &quot;mm&quot; năm &quot;yyyy"/>
    <numFmt numFmtId="198" formatCode="&quot;Từ ngày &quot;dd&quot; / &quot;mm&quot; / &quot;yyyy"/>
    <numFmt numFmtId="199" formatCode="&quot;Đến ngày &quot;dd&quot;/&quot;mm&quot;/&quot;yyyy&quot;&quot;"/>
    <numFmt numFmtId="200" formatCode="000"/>
    <numFmt numFmtId="201" formatCode="_(* #,##0.0000000000_);_(* \(#,##0.0000000000\);_(* &quot;-&quot;??_);_(@_)"/>
    <numFmt numFmtId="202" formatCode="_(* #,##0.00000000_);_(* \(#,##0.00000000\);_(* &quot;-&quot;??_);_(@_)"/>
    <numFmt numFmtId="203" formatCode="_(* #,##0.00000000000_);_(* \(#,##0.00000000000\);_(* &quot;-&quot;??_);_(@_)"/>
    <numFmt numFmtId="204" formatCode="_(* #,##0.0000000000000_);_(* \(#,##0.0000000000000\);_(* &quot;-&quot;??_);_(@_)"/>
    <numFmt numFmtId="205" formatCode="_(* #,##0.000000000000_);_(* \(#,##0.000000000000\);_(* &quot;-&quot;??_);_(@_)"/>
    <numFmt numFmtId="206" formatCode="&quot;Ngày &quot;dd&quot; tháng &quot;mm&quot; năm &quot;yyyy"/>
    <numFmt numFmtId="207" formatCode="_(* #,##0.0_);_(* \(#,##0.0\);_(* &quot;-&quot;??_);_(@_)"/>
    <numFmt numFmtId="208" formatCode="[$-409]dddd\,\ mmmm\ dd\,\ yyyy"/>
    <numFmt numFmtId="209" formatCode="_-* #,##0.00\ _₫_-;\-* #,##0.00\ _₫_-;_-* &quot;-&quot;??\ _₫_-;_-@_-"/>
    <numFmt numFmtId="210" formatCode="_-* #,##0\ _₫_-;\-* #,##0\ _₫_-;_-* &quot;-&quot;??\ _₫_-;_-@_-"/>
    <numFmt numFmtId="211" formatCode="#,##0.0"/>
    <numFmt numFmtId="212" formatCode="00"/>
    <numFmt numFmtId="213" formatCode="&quot;Yes&quot;;&quot;Yes&quot;;&quot;No&quot;"/>
    <numFmt numFmtId="214" formatCode="&quot;True&quot;;&quot;True&quot;;&quot;False&quot;"/>
    <numFmt numFmtId="215" formatCode="&quot;On&quot;;&quot;On&quot;;&quot;Off&quot;"/>
    <numFmt numFmtId="216" formatCode="[$€-2]\ #,##0.00_);[Red]\([$€-2]\ #,##0.00\)"/>
    <numFmt numFmtId="217" formatCode="[$-409]dddd\,\ mmmm\ d\,\ yyyy"/>
    <numFmt numFmtId="218" formatCode="[$-409]h:mm:ss\ AM/PM"/>
    <numFmt numFmtId="219" formatCode="[$-F800]dddd\,\ mmmm\ dd\,\ yyyy"/>
    <numFmt numFmtId="220" formatCode="0#"/>
  </numFmts>
  <fonts count="112">
    <font>
      <sz val="10"/>
      <name val="Arial"/>
      <family val="0"/>
    </font>
    <font>
      <sz val="1"/>
      <color indexed="8"/>
      <name val="Courier"/>
      <family val="3"/>
    </font>
    <font>
      <u val="single"/>
      <sz val="10"/>
      <color indexed="36"/>
      <name val="Arial"/>
      <family val="2"/>
    </font>
    <font>
      <b/>
      <sz val="12"/>
      <name val="Arial"/>
      <family val="2"/>
    </font>
    <font>
      <b/>
      <sz val="1"/>
      <color indexed="8"/>
      <name val="Courier"/>
      <family val="3"/>
    </font>
    <font>
      <u val="single"/>
      <sz val="10"/>
      <color indexed="12"/>
      <name val="Arial"/>
      <family val="2"/>
    </font>
    <font>
      <sz val="10"/>
      <name val="VNtimes new roman"/>
      <family val="1"/>
    </font>
    <font>
      <sz val="10"/>
      <name val="Times New Roman"/>
      <family val="1"/>
    </font>
    <font>
      <sz val="16"/>
      <name val="AngsanaUPC"/>
      <family val="3"/>
    </font>
    <font>
      <sz val="14"/>
      <name val="뼻뮝"/>
      <family val="1"/>
    </font>
    <font>
      <sz val="12"/>
      <name val="바탕체"/>
      <family val="3"/>
    </font>
    <font>
      <sz val="12"/>
      <name val="뼻뮝"/>
      <family val="1"/>
    </font>
    <font>
      <sz val="12"/>
      <name val="新細明體"/>
      <family val="0"/>
    </font>
    <font>
      <sz val="10"/>
      <name val="굴림체"/>
      <family val="1"/>
    </font>
    <font>
      <sz val="10"/>
      <name val=".VnArial"/>
      <family val="1"/>
    </font>
    <font>
      <b/>
      <sz val="16"/>
      <color indexed="12"/>
      <name val="Arial"/>
      <family val="2"/>
    </font>
    <font>
      <b/>
      <sz val="10"/>
      <color indexed="12"/>
      <name val="Arial"/>
      <family val="2"/>
    </font>
    <font>
      <sz val="10"/>
      <color indexed="12"/>
      <name val="Arial"/>
      <family val="2"/>
    </font>
    <font>
      <b/>
      <sz val="10"/>
      <name val="Arial"/>
      <family val="2"/>
    </font>
    <font>
      <sz val="11"/>
      <name val="Arial"/>
      <family val="2"/>
    </font>
    <font>
      <b/>
      <sz val="10"/>
      <color indexed="12"/>
      <name val="Times New Roman"/>
      <family val="1"/>
    </font>
    <font>
      <b/>
      <sz val="10"/>
      <color indexed="60"/>
      <name val="Times New Roman"/>
      <family val="1"/>
    </font>
    <font>
      <sz val="10"/>
      <color indexed="12"/>
      <name val="Times New Roman"/>
      <family val="1"/>
    </font>
    <font>
      <sz val="12"/>
      <name val="Times New Roman"/>
      <family val="1"/>
    </font>
    <font>
      <b/>
      <sz val="12"/>
      <name val="Times New Roman"/>
      <family val="1"/>
    </font>
    <font>
      <sz val="12"/>
      <name val="VNI-Times"/>
      <family val="0"/>
    </font>
    <font>
      <b/>
      <sz val="10"/>
      <color indexed="18"/>
      <name val="Arial"/>
      <family val="2"/>
    </font>
    <font>
      <sz val="10"/>
      <color indexed="18"/>
      <name val="Arial"/>
      <family val="2"/>
    </font>
    <font>
      <sz val="9"/>
      <name val="Times New Roman"/>
      <family val="1"/>
    </font>
    <font>
      <b/>
      <sz val="10"/>
      <name val="Times New Roman"/>
      <family val="1"/>
    </font>
    <font>
      <b/>
      <sz val="14"/>
      <name val="Times New Roman"/>
      <family val="1"/>
    </font>
    <font>
      <sz val="14"/>
      <name val="Times New Roman"/>
      <family val="1"/>
    </font>
    <font>
      <b/>
      <u val="single"/>
      <sz val="14"/>
      <name val="Times New Roman"/>
      <family val="1"/>
    </font>
    <font>
      <b/>
      <sz val="16"/>
      <name val="Times New Roman"/>
      <family val="1"/>
    </font>
    <font>
      <b/>
      <sz val="9"/>
      <name val="Tahoma"/>
      <family val="2"/>
    </font>
    <font>
      <sz val="9"/>
      <name val="Tahoma"/>
      <family val="2"/>
    </font>
    <font>
      <sz val="16"/>
      <name val="Times New Roman"/>
      <family val="1"/>
    </font>
    <font>
      <sz val="14"/>
      <name val="Arial"/>
      <family val="2"/>
    </font>
    <font>
      <b/>
      <sz val="14"/>
      <color indexed="62"/>
      <name val="Times New Roman"/>
      <family val="1"/>
    </font>
    <font>
      <i/>
      <sz val="13"/>
      <name val="Times New Roman"/>
      <family val="1"/>
    </font>
    <font>
      <b/>
      <sz val="13"/>
      <name val="Times New Roman"/>
      <family val="1"/>
    </font>
    <font>
      <sz val="13"/>
      <name val="Times New Roman"/>
      <family val="1"/>
    </font>
    <font>
      <b/>
      <u val="single"/>
      <sz val="10"/>
      <color indexed="12"/>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sz val="11"/>
      <color indexed="8"/>
      <name val="Calibri"/>
      <family val="2"/>
    </font>
    <font>
      <i/>
      <sz val="11"/>
      <color indexed="23"/>
      <name val="Arial"/>
      <family val="2"/>
    </font>
    <font>
      <sz val="11"/>
      <color indexed="17"/>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sz val="11"/>
      <color indexed="10"/>
      <name val="Arial"/>
      <family val="2"/>
    </font>
    <font>
      <b/>
      <sz val="14"/>
      <color indexed="17"/>
      <name val="Times New Roman"/>
      <family val="1"/>
    </font>
    <font>
      <sz val="10"/>
      <color indexed="8"/>
      <name val="Times New Roman"/>
      <family val="1"/>
    </font>
    <font>
      <b/>
      <sz val="10"/>
      <color indexed="10"/>
      <name val="Times New Roman"/>
      <family val="1"/>
    </font>
    <font>
      <b/>
      <sz val="10"/>
      <color indexed="17"/>
      <name val="Arial"/>
      <family val="2"/>
    </font>
    <font>
      <sz val="10"/>
      <color indexed="17"/>
      <name val="Arial"/>
      <family val="2"/>
    </font>
    <font>
      <sz val="10"/>
      <color indexed="30"/>
      <name val="Arial"/>
      <family val="2"/>
    </font>
    <font>
      <sz val="10"/>
      <color indexed="10"/>
      <name val="Arial"/>
      <family val="2"/>
    </font>
    <font>
      <sz val="10"/>
      <color indexed="8"/>
      <name val="Arial"/>
      <family val="2"/>
    </font>
    <font>
      <b/>
      <sz val="10"/>
      <color indexed="8"/>
      <name val="Arial"/>
      <family val="2"/>
    </font>
    <font>
      <b/>
      <sz val="10"/>
      <color indexed="10"/>
      <name val="Arial"/>
      <family val="2"/>
    </font>
    <font>
      <sz val="14"/>
      <color indexed="9"/>
      <name val="Times New Roman"/>
      <family val="1"/>
    </font>
    <font>
      <b/>
      <sz val="14"/>
      <color indexed="10"/>
      <name val="Times New Roman"/>
      <family val="1"/>
    </font>
    <font>
      <b/>
      <u val="single"/>
      <sz val="14"/>
      <color indexed="10"/>
      <name val="Times New Roman"/>
      <family val="1"/>
    </font>
    <font>
      <b/>
      <sz val="14"/>
      <color indexed="53"/>
      <name val="Times New Roman"/>
      <family val="1"/>
    </font>
    <font>
      <b/>
      <sz val="14"/>
      <color indexed="56"/>
      <name val="Times New Roman"/>
      <family val="1"/>
    </font>
    <font>
      <b/>
      <sz val="14"/>
      <color indexed="36"/>
      <name val="Times New Roman"/>
      <family val="1"/>
    </font>
    <font>
      <b/>
      <sz val="12"/>
      <color indexed="8"/>
      <name val="Times New Roman"/>
      <family val="1"/>
    </font>
    <font>
      <b/>
      <sz val="20"/>
      <color indexed="10"/>
      <name val="Times New Roman"/>
      <family val="1"/>
    </font>
    <font>
      <b/>
      <sz val="16"/>
      <color indexed="1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sz val="11"/>
      <color theme="1"/>
      <name val="Calibri"/>
      <family val="2"/>
    </font>
    <font>
      <i/>
      <sz val="11"/>
      <color rgb="FF7F7F7F"/>
      <name val="Arial"/>
      <family val="2"/>
    </font>
    <font>
      <sz val="11"/>
      <color rgb="FF006100"/>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sz val="11"/>
      <color rgb="FFFF0000"/>
      <name val="Arial"/>
      <family val="2"/>
    </font>
    <font>
      <b/>
      <sz val="14"/>
      <color rgb="FF00B050"/>
      <name val="Times New Roman"/>
      <family val="1"/>
    </font>
    <font>
      <sz val="10"/>
      <color theme="1"/>
      <name val="Times New Roman"/>
      <family val="1"/>
    </font>
    <font>
      <b/>
      <sz val="10"/>
      <color rgb="FFFF0000"/>
      <name val="Times New Roman"/>
      <family val="1"/>
    </font>
    <font>
      <b/>
      <sz val="10"/>
      <color rgb="FF00B050"/>
      <name val="Arial"/>
      <family val="2"/>
    </font>
    <font>
      <sz val="10"/>
      <color rgb="FF00B050"/>
      <name val="Arial"/>
      <family val="2"/>
    </font>
    <font>
      <sz val="10"/>
      <color rgb="FF0070C0"/>
      <name val="Arial"/>
      <family val="2"/>
    </font>
    <font>
      <sz val="10"/>
      <color rgb="FFFF0000"/>
      <name val="Arial"/>
      <family val="2"/>
    </font>
    <font>
      <sz val="10"/>
      <color theme="1"/>
      <name val="Arial"/>
      <family val="2"/>
    </font>
    <font>
      <b/>
      <sz val="10"/>
      <color theme="1"/>
      <name val="Arial"/>
      <family val="2"/>
    </font>
    <font>
      <b/>
      <sz val="10"/>
      <color rgb="FFFF0000"/>
      <name val="Arial"/>
      <family val="2"/>
    </font>
    <font>
      <sz val="14"/>
      <color theme="0"/>
      <name val="Times New Roman"/>
      <family val="1"/>
    </font>
    <font>
      <b/>
      <sz val="14"/>
      <color rgb="FFFF0000"/>
      <name val="Times New Roman"/>
      <family val="1"/>
    </font>
    <font>
      <b/>
      <u val="single"/>
      <sz val="14"/>
      <color rgb="FFFF0000"/>
      <name val="Times New Roman"/>
      <family val="1"/>
    </font>
    <font>
      <b/>
      <sz val="14"/>
      <color theme="9"/>
      <name val="Times New Roman"/>
      <family val="1"/>
    </font>
    <font>
      <b/>
      <sz val="14"/>
      <color rgb="FF002060"/>
      <name val="Times New Roman"/>
      <family val="1"/>
    </font>
    <font>
      <b/>
      <sz val="14"/>
      <color rgb="FF7030A0"/>
      <name val="Times New Roman"/>
      <family val="1"/>
    </font>
    <font>
      <b/>
      <sz val="12"/>
      <color theme="1"/>
      <name val="Times New Roman"/>
      <family val="1"/>
    </font>
    <font>
      <b/>
      <sz val="20"/>
      <color rgb="FFFF0000"/>
      <name val="Times New Roman"/>
      <family val="1"/>
    </font>
    <font>
      <b/>
      <sz val="16"/>
      <color rgb="FFFF0000"/>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9"/>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indexed="42"/>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26" borderId="0" applyNumberFormat="0" applyBorder="0" applyAlignment="0" applyProtection="0"/>
    <xf numFmtId="0" fontId="80" fillId="27" borderId="1" applyNumberFormat="0" applyAlignment="0" applyProtection="0"/>
    <xf numFmtId="0" fontId="8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5" fillId="0" borderId="0" applyFont="0" applyFill="0" applyBorder="0" applyAlignment="0" applyProtection="0"/>
    <xf numFmtId="43" fontId="82" fillId="0" borderId="0" applyFont="0" applyFill="0" applyBorder="0" applyAlignment="0" applyProtection="0"/>
    <xf numFmtId="177" fontId="1" fillId="0" borderId="0">
      <alignment/>
      <protection locked="0"/>
    </xf>
    <xf numFmtId="44" fontId="0" fillId="0" borderId="0" applyFont="0" applyFill="0" applyBorder="0" applyAlignment="0" applyProtection="0"/>
    <xf numFmtId="42" fontId="0" fillId="0" borderId="0" applyFont="0" applyFill="0" applyBorder="0" applyAlignment="0" applyProtection="0"/>
    <xf numFmtId="178" fontId="1" fillId="0" borderId="0">
      <alignment/>
      <protection locked="0"/>
    </xf>
    <xf numFmtId="0" fontId="1" fillId="0" borderId="0">
      <alignment/>
      <protection locked="0"/>
    </xf>
    <xf numFmtId="179" fontId="0" fillId="0" borderId="0" applyFont="0" applyFill="0" applyBorder="0" applyAlignment="0" applyProtection="0"/>
    <xf numFmtId="180" fontId="0" fillId="0" borderId="0" applyFont="0" applyFill="0" applyBorder="0" applyAlignment="0" applyProtection="0"/>
    <xf numFmtId="0" fontId="83" fillId="0" borderId="0" applyNumberFormat="0" applyFill="0" applyBorder="0" applyAlignment="0" applyProtection="0"/>
    <xf numFmtId="181" fontId="1" fillId="0" borderId="0">
      <alignment/>
      <protection locked="0"/>
    </xf>
    <xf numFmtId="0" fontId="2" fillId="0" borderId="0" applyNumberFormat="0" applyFill="0" applyBorder="0" applyAlignment="0" applyProtection="0"/>
    <xf numFmtId="0" fontId="84" fillId="29" borderId="0" applyNumberFormat="0" applyBorder="0" applyAlignment="0" applyProtection="0"/>
    <xf numFmtId="0" fontId="3" fillId="0" borderId="3" applyNumberFormat="0" applyAlignment="0" applyProtection="0"/>
    <xf numFmtId="0" fontId="3" fillId="0" borderId="4">
      <alignment horizontal="left" vertical="center"/>
      <protection/>
    </xf>
    <xf numFmtId="0" fontId="1" fillId="0" borderId="0">
      <alignment/>
      <protection locked="0"/>
    </xf>
    <xf numFmtId="0" fontId="1" fillId="0" borderId="0">
      <alignment/>
      <protection locked="0"/>
    </xf>
    <xf numFmtId="0" fontId="85" fillId="0" borderId="5" applyNumberFormat="0" applyFill="0" applyAlignment="0" applyProtection="0"/>
    <xf numFmtId="0" fontId="85" fillId="0" borderId="0" applyNumberFormat="0" applyFill="0" applyBorder="0" applyAlignment="0" applyProtection="0"/>
    <xf numFmtId="182" fontId="4" fillId="0" borderId="0">
      <alignment/>
      <protection locked="0"/>
    </xf>
    <xf numFmtId="182" fontId="4" fillId="0" borderId="0">
      <alignment/>
      <protection locked="0"/>
    </xf>
    <xf numFmtId="0" fontId="5"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172" fontId="6" fillId="0" borderId="0">
      <alignment/>
      <protection/>
    </xf>
    <xf numFmtId="0" fontId="82" fillId="0" borderId="0">
      <alignment/>
      <protection/>
    </xf>
    <xf numFmtId="0" fontId="0" fillId="32" borderId="7" applyNumberFormat="0" applyFont="0" applyAlignment="0" applyProtection="0"/>
    <xf numFmtId="0" fontId="0" fillId="0" borderId="0" applyFont="0" applyFill="0" applyBorder="0" applyAlignment="0" applyProtection="0"/>
    <xf numFmtId="0" fontId="7" fillId="0" borderId="0">
      <alignment/>
      <protection/>
    </xf>
    <xf numFmtId="0" fontId="89" fillId="27" borderId="8" applyNumberFormat="0" applyAlignment="0" applyProtection="0"/>
    <xf numFmtId="9" fontId="0" fillId="0" borderId="0" applyFont="0" applyFill="0" applyBorder="0" applyAlignment="0" applyProtection="0"/>
    <xf numFmtId="0" fontId="90" fillId="0" borderId="0" applyNumberFormat="0" applyFill="0" applyBorder="0" applyAlignment="0" applyProtection="0"/>
    <xf numFmtId="0" fontId="1" fillId="0" borderId="9">
      <alignment/>
      <protection locked="0"/>
    </xf>
    <xf numFmtId="183" fontId="0" fillId="0" borderId="0" applyFont="0" applyFill="0" applyBorder="0" applyAlignment="0" applyProtection="0"/>
    <xf numFmtId="184" fontId="0" fillId="0" borderId="0" applyFont="0" applyFill="0" applyBorder="0" applyAlignment="0" applyProtection="0"/>
    <xf numFmtId="0" fontId="91" fillId="0" borderId="0" applyNumberFormat="0" applyFill="0" applyBorder="0" applyAlignment="0" applyProtection="0"/>
    <xf numFmtId="42" fontId="8" fillId="0" borderId="0" applyFont="0" applyFill="0" applyBorder="0" applyAlignment="0" applyProtection="0"/>
    <xf numFmtId="44" fontId="8" fillId="0" borderId="0" applyFont="0" applyFill="0" applyBorder="0" applyAlignment="0" applyProtection="0"/>
    <xf numFmtId="0" fontId="8" fillId="0" borderId="0">
      <alignment/>
      <protection/>
    </xf>
    <xf numFmtId="40" fontId="9" fillId="0" borderId="0" applyFont="0" applyFill="0" applyBorder="0" applyAlignment="0" applyProtection="0"/>
    <xf numFmtId="38"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9" fontId="10" fillId="0" borderId="0" applyFont="0" applyFill="0" applyBorder="0" applyAlignment="0" applyProtection="0"/>
    <xf numFmtId="0" fontId="11" fillId="0" borderId="0">
      <alignment/>
      <protection/>
    </xf>
    <xf numFmtId="0" fontId="10" fillId="0" borderId="0" applyFont="0" applyFill="0" applyBorder="0" applyAlignment="0" applyProtection="0"/>
    <xf numFmtId="0" fontId="10" fillId="0" borderId="0" applyFont="0" applyFill="0" applyBorder="0" applyAlignment="0" applyProtection="0"/>
    <xf numFmtId="185" fontId="10" fillId="0" borderId="0" applyFont="0" applyFill="0" applyBorder="0" applyAlignment="0" applyProtection="0"/>
    <xf numFmtId="186" fontId="10" fillId="0" borderId="0" applyFont="0" applyFill="0" applyBorder="0" applyAlignment="0" applyProtection="0"/>
    <xf numFmtId="0" fontId="13" fillId="0" borderId="0">
      <alignment/>
      <protection/>
    </xf>
    <xf numFmtId="0" fontId="12" fillId="0" borderId="0">
      <alignment/>
      <protection/>
    </xf>
    <xf numFmtId="169" fontId="12" fillId="0" borderId="0" applyFont="0" applyFill="0" applyBorder="0" applyAlignment="0" applyProtection="0"/>
    <xf numFmtId="171" fontId="12" fillId="0" borderId="0" applyFont="0" applyFill="0" applyBorder="0" applyAlignment="0" applyProtection="0"/>
    <xf numFmtId="187" fontId="14" fillId="0" borderId="0" applyFont="0" applyFill="0" applyBorder="0" applyAlignment="0" applyProtection="0"/>
    <xf numFmtId="188" fontId="14" fillId="0" borderId="0" applyFont="0" applyFill="0" applyBorder="0" applyAlignment="0" applyProtection="0"/>
    <xf numFmtId="0" fontId="14" fillId="0" borderId="0">
      <alignment/>
      <protection/>
    </xf>
    <xf numFmtId="190" fontId="12" fillId="0" borderId="0" applyFont="0" applyFill="0" applyBorder="0" applyAlignment="0" applyProtection="0"/>
    <xf numFmtId="191" fontId="12"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cellStyleXfs>
  <cellXfs count="175">
    <xf numFmtId="0" fontId="0" fillId="0" borderId="0" xfId="0" applyAlignment="1">
      <alignment/>
    </xf>
    <xf numFmtId="0" fontId="16" fillId="0" borderId="10" xfId="0" applyFont="1" applyBorder="1" applyAlignment="1">
      <alignment horizontal="center" vertical="center" wrapText="1"/>
    </xf>
    <xf numFmtId="0" fontId="0" fillId="0" borderId="10" xfId="0" applyBorder="1" applyAlignment="1">
      <alignment/>
    </xf>
    <xf numFmtId="0" fontId="17" fillId="0" borderId="0" xfId="0" applyFont="1" applyAlignment="1">
      <alignment/>
    </xf>
    <xf numFmtId="0" fontId="17" fillId="0" borderId="10" xfId="0" applyFont="1" applyBorder="1" applyAlignment="1">
      <alignment horizontal="center" vertical="center" wrapText="1"/>
    </xf>
    <xf numFmtId="0" fontId="16" fillId="33" borderId="10" xfId="0" applyFont="1" applyFill="1" applyBorder="1" applyAlignment="1">
      <alignment horizontal="center"/>
    </xf>
    <xf numFmtId="0" fontId="16" fillId="33" borderId="10" xfId="0" applyFont="1" applyFill="1" applyBorder="1" applyAlignment="1">
      <alignment horizontal="center" vertical="center" wrapText="1"/>
    </xf>
    <xf numFmtId="0" fontId="0" fillId="0" borderId="10" xfId="0" applyBorder="1" applyAlignment="1">
      <alignment horizontal="center" vertical="center" wrapText="1"/>
    </xf>
    <xf numFmtId="0" fontId="23" fillId="0" borderId="0" xfId="0" applyFont="1" applyAlignment="1">
      <alignment/>
    </xf>
    <xf numFmtId="0" fontId="24" fillId="0" borderId="0" xfId="0" applyFont="1" applyAlignment="1">
      <alignment horizontal="center"/>
    </xf>
    <xf numFmtId="0" fontId="23" fillId="0" borderId="0" xfId="0" applyFont="1" applyAlignment="1">
      <alignment horizontal="center"/>
    </xf>
    <xf numFmtId="0" fontId="23" fillId="0" borderId="0" xfId="0" applyFont="1" applyAlignment="1" quotePrefix="1">
      <alignment/>
    </xf>
    <xf numFmtId="0" fontId="19" fillId="0" borderId="0" xfId="0" applyFont="1" applyAlignment="1">
      <alignment/>
    </xf>
    <xf numFmtId="0" fontId="26" fillId="34" borderId="10" xfId="0" applyFont="1" applyFill="1" applyBorder="1" applyAlignment="1" applyProtection="1">
      <alignment horizontal="center" vertical="center"/>
      <protection/>
    </xf>
    <xf numFmtId="0" fontId="26" fillId="35" borderId="10" xfId="0" applyFont="1" applyFill="1" applyBorder="1" applyAlignment="1" applyProtection="1">
      <alignment vertical="center"/>
      <protection/>
    </xf>
    <xf numFmtId="49" fontId="27" fillId="35" borderId="10" xfId="0" applyNumberFormat="1" applyFont="1" applyFill="1" applyBorder="1" applyAlignment="1" applyProtection="1">
      <alignment horizontal="left" vertical="center"/>
      <protection locked="0"/>
    </xf>
    <xf numFmtId="0" fontId="27" fillId="35" borderId="0" xfId="0" applyFont="1" applyFill="1" applyAlignment="1" applyProtection="1">
      <alignment vertical="center"/>
      <protection/>
    </xf>
    <xf numFmtId="0" fontId="26" fillId="34" borderId="10" xfId="0" applyFont="1" applyFill="1" applyBorder="1" applyAlignment="1" applyProtection="1">
      <alignment horizontal="center" vertical="center"/>
      <protection locked="0"/>
    </xf>
    <xf numFmtId="0" fontId="26" fillId="35" borderId="10" xfId="0" applyFont="1" applyFill="1" applyBorder="1" applyAlignment="1" applyProtection="1">
      <alignment horizontal="center" vertical="center"/>
      <protection/>
    </xf>
    <xf numFmtId="0" fontId="26" fillId="35" borderId="10" xfId="0" applyFont="1" applyFill="1" applyBorder="1" applyAlignment="1" applyProtection="1">
      <alignment horizontal="center" vertical="center"/>
      <protection locked="0"/>
    </xf>
    <xf numFmtId="0" fontId="26" fillId="35" borderId="10" xfId="0" applyFont="1" applyFill="1" applyBorder="1" applyAlignment="1" applyProtection="1">
      <alignment horizontal="left" vertical="center"/>
      <protection/>
    </xf>
    <xf numFmtId="3" fontId="21" fillId="0" borderId="10" xfId="42" applyNumberFormat="1" applyFont="1" applyFill="1" applyBorder="1" applyAlignment="1">
      <alignment/>
    </xf>
    <xf numFmtId="0" fontId="0" fillId="36" borderId="10" xfId="0" applyFont="1" applyFill="1" applyBorder="1" applyAlignment="1">
      <alignment horizontal="center"/>
    </xf>
    <xf numFmtId="14" fontId="26" fillId="35" borderId="10" xfId="0" applyNumberFormat="1" applyFont="1" applyFill="1" applyBorder="1" applyAlignment="1" applyProtection="1" quotePrefix="1">
      <alignment horizontal="center" vertical="center"/>
      <protection locked="0"/>
    </xf>
    <xf numFmtId="0" fontId="18" fillId="0" borderId="0" xfId="0" applyFont="1" applyAlignment="1">
      <alignment/>
    </xf>
    <xf numFmtId="0" fontId="30" fillId="0" borderId="0" xfId="0" applyFont="1" applyAlignment="1">
      <alignment vertical="center"/>
    </xf>
    <xf numFmtId="0" fontId="31" fillId="0" borderId="0" xfId="0" applyFont="1" applyAlignment="1">
      <alignment/>
    </xf>
    <xf numFmtId="0" fontId="31" fillId="0" borderId="0" xfId="0" applyFont="1" applyAlignment="1">
      <alignment vertical="center"/>
    </xf>
    <xf numFmtId="0" fontId="32" fillId="36" borderId="0" xfId="0" applyFont="1" applyFill="1" applyAlignment="1">
      <alignment/>
    </xf>
    <xf numFmtId="0" fontId="31" fillId="0" borderId="0" xfId="0" applyFont="1" applyAlignment="1">
      <alignment horizontal="center"/>
    </xf>
    <xf numFmtId="0" fontId="92" fillId="0" borderId="0" xfId="0" applyFont="1" applyAlignment="1">
      <alignment horizontal="center"/>
    </xf>
    <xf numFmtId="0" fontId="7" fillId="0" borderId="0" xfId="0" applyFont="1" applyAlignment="1">
      <alignment/>
    </xf>
    <xf numFmtId="49" fontId="27" fillId="35" borderId="10" xfId="0" applyNumberFormat="1" applyFont="1" applyFill="1" applyBorder="1" applyAlignment="1" applyProtection="1" quotePrefix="1">
      <alignment horizontal="left" vertical="center"/>
      <protection locked="0"/>
    </xf>
    <xf numFmtId="0" fontId="26" fillId="35" borderId="0" xfId="0" applyFont="1" applyFill="1" applyBorder="1" applyAlignment="1" applyProtection="1">
      <alignment vertical="center"/>
      <protection/>
    </xf>
    <xf numFmtId="49" fontId="27" fillId="35" borderId="0" xfId="0" applyNumberFormat="1" applyFont="1" applyFill="1" applyBorder="1" applyAlignment="1" applyProtection="1">
      <alignment horizontal="left" vertical="center"/>
      <protection locked="0"/>
    </xf>
    <xf numFmtId="0" fontId="7" fillId="0" borderId="0" xfId="0" applyFont="1" applyAlignment="1">
      <alignment horizontal="center" vertical="center"/>
    </xf>
    <xf numFmtId="14" fontId="7" fillId="0" borderId="10" xfId="0" applyNumberFormat="1" applyFont="1" applyBorder="1" applyAlignment="1">
      <alignment/>
    </xf>
    <xf numFmtId="173" fontId="7" fillId="0" borderId="10" xfId="0" applyNumberFormat="1" applyFont="1" applyBorder="1" applyAlignment="1">
      <alignment/>
    </xf>
    <xf numFmtId="173" fontId="7" fillId="0" borderId="10" xfId="0" applyNumberFormat="1" applyFont="1" applyBorder="1" applyAlignment="1" quotePrefix="1">
      <alignment/>
    </xf>
    <xf numFmtId="14" fontId="7" fillId="0" borderId="10" xfId="0" applyNumberFormat="1" applyFont="1" applyBorder="1" applyAlignment="1" quotePrefix="1">
      <alignment/>
    </xf>
    <xf numFmtId="0" fontId="7" fillId="0" borderId="10" xfId="0" applyFont="1" applyBorder="1" applyAlignment="1">
      <alignment/>
    </xf>
    <xf numFmtId="49" fontId="7" fillId="0" borderId="10" xfId="0" applyNumberFormat="1" applyFont="1" applyBorder="1" applyAlignment="1" quotePrefix="1">
      <alignment/>
    </xf>
    <xf numFmtId="3" fontId="7" fillId="0" borderId="10" xfId="42" applyNumberFormat="1" applyFont="1" applyFill="1" applyBorder="1" applyAlignment="1">
      <alignment/>
    </xf>
    <xf numFmtId="49" fontId="7" fillId="0" borderId="10" xfId="0" applyNumberFormat="1" applyFont="1" applyBorder="1" applyAlignment="1">
      <alignment/>
    </xf>
    <xf numFmtId="3" fontId="7" fillId="0" borderId="10" xfId="0" applyNumberFormat="1" applyFont="1" applyBorder="1" applyAlignment="1">
      <alignment/>
    </xf>
    <xf numFmtId="3" fontId="7" fillId="36" borderId="10" xfId="42" applyNumberFormat="1" applyFont="1" applyFill="1" applyBorder="1" applyAlignment="1">
      <alignment/>
    </xf>
    <xf numFmtId="49" fontId="7" fillId="36" borderId="10" xfId="0" applyNumberFormat="1" applyFont="1" applyFill="1" applyBorder="1" applyAlignment="1" quotePrefix="1">
      <alignment/>
    </xf>
    <xf numFmtId="14" fontId="28" fillId="0" borderId="10" xfId="0" applyNumberFormat="1" applyFont="1" applyBorder="1" applyAlignment="1">
      <alignment/>
    </xf>
    <xf numFmtId="173" fontId="28" fillId="0" borderId="10" xfId="0" applyNumberFormat="1" applyFont="1" applyBorder="1" applyAlignment="1">
      <alignment/>
    </xf>
    <xf numFmtId="173" fontId="28" fillId="0" borderId="10" xfId="0" applyNumberFormat="1" applyFont="1" applyBorder="1" applyAlignment="1" quotePrefix="1">
      <alignment/>
    </xf>
    <xf numFmtId="49" fontId="28" fillId="36" borderId="10" xfId="0" applyNumberFormat="1" applyFont="1" applyFill="1" applyBorder="1" applyAlignment="1" quotePrefix="1">
      <alignment/>
    </xf>
    <xf numFmtId="3" fontId="28" fillId="36" borderId="10" xfId="42" applyNumberFormat="1" applyFont="1" applyFill="1" applyBorder="1" applyAlignment="1">
      <alignment/>
    </xf>
    <xf numFmtId="0" fontId="28" fillId="0" borderId="0" xfId="0" applyFont="1" applyAlignment="1">
      <alignment/>
    </xf>
    <xf numFmtId="3" fontId="93" fillId="36" borderId="10" xfId="42" applyNumberFormat="1" applyFont="1" applyFill="1" applyBorder="1" applyAlignment="1">
      <alignment/>
    </xf>
    <xf numFmtId="37" fontId="7" fillId="0" borderId="10" xfId="42" applyNumberFormat="1" applyFont="1" applyFill="1" applyBorder="1" applyAlignment="1">
      <alignment/>
    </xf>
    <xf numFmtId="3" fontId="94" fillId="36" borderId="10" xfId="42" applyNumberFormat="1" applyFont="1" applyFill="1" applyBorder="1" applyAlignment="1">
      <alignment/>
    </xf>
    <xf numFmtId="49" fontId="7" fillId="0" borderId="0" xfId="0" applyNumberFormat="1" applyFont="1" applyAlignment="1">
      <alignment/>
    </xf>
    <xf numFmtId="3" fontId="7" fillId="0" borderId="0" xfId="0" applyNumberFormat="1" applyFont="1" applyAlignment="1">
      <alignment/>
    </xf>
    <xf numFmtId="0" fontId="22" fillId="0" borderId="0" xfId="0" applyFont="1" applyAlignment="1">
      <alignment/>
    </xf>
    <xf numFmtId="0" fontId="0" fillId="0" borderId="0" xfId="0" applyAlignment="1">
      <alignment vertical="center"/>
    </xf>
    <xf numFmtId="3" fontId="95" fillId="0" borderId="10" xfId="0" applyNumberFormat="1" applyFont="1" applyBorder="1" applyAlignment="1">
      <alignment horizontal="center" vertical="center"/>
    </xf>
    <xf numFmtId="175" fontId="95" fillId="0" borderId="10" xfId="42" applyNumberFormat="1" applyFont="1" applyFill="1" applyBorder="1" applyAlignment="1">
      <alignment horizontal="center" vertical="center"/>
    </xf>
    <xf numFmtId="0" fontId="96" fillId="0" borderId="0" xfId="0" applyFont="1" applyAlignment="1">
      <alignment vertical="center"/>
    </xf>
    <xf numFmtId="175" fontId="0" fillId="0" borderId="10" xfId="42" applyNumberFormat="1" applyFont="1" applyFill="1" applyBorder="1" applyAlignment="1">
      <alignment horizontal="center" wrapText="1"/>
    </xf>
    <xf numFmtId="0" fontId="97" fillId="0" borderId="0" xfId="0" applyFont="1" applyAlignment="1">
      <alignment/>
    </xf>
    <xf numFmtId="0" fontId="98" fillId="0" borderId="0" xfId="0" applyFont="1" applyAlignment="1">
      <alignment/>
    </xf>
    <xf numFmtId="175" fontId="0" fillId="36" borderId="10" xfId="42" applyNumberFormat="1" applyFont="1" applyFill="1" applyBorder="1" applyAlignment="1">
      <alignment wrapText="1"/>
    </xf>
    <xf numFmtId="0" fontId="0" fillId="0" borderId="0" xfId="0" applyAlignment="1">
      <alignment wrapText="1"/>
    </xf>
    <xf numFmtId="0" fontId="0" fillId="0" borderId="0" xfId="0" applyFont="1" applyAlignment="1">
      <alignment horizontal="center" wrapText="1"/>
    </xf>
    <xf numFmtId="0" fontId="0" fillId="0" borderId="0" xfId="0" applyFont="1" applyAlignment="1">
      <alignment wrapText="1"/>
    </xf>
    <xf numFmtId="175" fontId="0" fillId="0" borderId="0" xfId="42" applyNumberFormat="1" applyFont="1" applyAlignment="1">
      <alignment wrapText="1"/>
    </xf>
    <xf numFmtId="3" fontId="0" fillId="0" borderId="0" xfId="0" applyNumberFormat="1" applyAlignment="1">
      <alignment wrapText="1"/>
    </xf>
    <xf numFmtId="173" fontId="0" fillId="36" borderId="10" xfId="0" applyNumberFormat="1" applyFont="1" applyFill="1" applyBorder="1" applyAlignment="1">
      <alignment/>
    </xf>
    <xf numFmtId="173" fontId="0" fillId="36" borderId="10" xfId="0" applyNumberFormat="1" applyFont="1" applyFill="1" applyBorder="1" applyAlignment="1">
      <alignment horizontal="center"/>
    </xf>
    <xf numFmtId="3" fontId="0" fillId="36" borderId="10" xfId="0" applyNumberFormat="1" applyFont="1" applyFill="1" applyBorder="1" applyAlignment="1">
      <alignment wrapText="1"/>
    </xf>
    <xf numFmtId="175" fontId="0" fillId="36" borderId="10" xfId="42" applyNumberFormat="1" applyFont="1" applyFill="1" applyBorder="1" applyAlignment="1">
      <alignment horizontal="center" wrapText="1"/>
    </xf>
    <xf numFmtId="175" fontId="0" fillId="36" borderId="0" xfId="42" applyNumberFormat="1" applyFont="1" applyFill="1" applyAlignment="1">
      <alignment/>
    </xf>
    <xf numFmtId="0" fontId="0" fillId="36" borderId="10" xfId="0" applyFont="1" applyFill="1" applyBorder="1" applyAlignment="1">
      <alignment wrapText="1"/>
    </xf>
    <xf numFmtId="49" fontId="99" fillId="0" borderId="10" xfId="0" applyNumberFormat="1" applyFont="1" applyBorder="1" applyAlignment="1" quotePrefix="1">
      <alignment/>
    </xf>
    <xf numFmtId="49" fontId="99" fillId="36" borderId="10" xfId="0" applyNumberFormat="1" applyFont="1" applyFill="1" applyBorder="1" applyAlignment="1" quotePrefix="1">
      <alignment/>
    </xf>
    <xf numFmtId="49" fontId="99" fillId="0" borderId="10" xfId="0" applyNumberFormat="1" applyFont="1" applyBorder="1" applyAlignment="1">
      <alignment/>
    </xf>
    <xf numFmtId="49" fontId="99" fillId="36" borderId="10" xfId="0" applyNumberFormat="1" applyFont="1" applyFill="1" applyBorder="1" applyAlignment="1">
      <alignment/>
    </xf>
    <xf numFmtId="49" fontId="100" fillId="36" borderId="10" xfId="0" applyNumberFormat="1" applyFont="1" applyFill="1" applyBorder="1" applyAlignment="1" quotePrefix="1">
      <alignment/>
    </xf>
    <xf numFmtId="49" fontId="99" fillId="0" borderId="0" xfId="0" applyNumberFormat="1" applyFont="1" applyAlignment="1">
      <alignment wrapText="1"/>
    </xf>
    <xf numFmtId="49" fontId="16" fillId="11" borderId="10" xfId="0" applyNumberFormat="1" applyFont="1" applyFill="1" applyBorder="1" applyAlignment="1">
      <alignment horizontal="center" vertical="center" wrapText="1"/>
    </xf>
    <xf numFmtId="0" fontId="16" fillId="11" borderId="10" xfId="0" applyFont="1" applyFill="1" applyBorder="1" applyAlignment="1">
      <alignment horizontal="center" vertical="center" wrapText="1"/>
    </xf>
    <xf numFmtId="175" fontId="16" fillId="11" borderId="10" xfId="42" applyNumberFormat="1" applyFont="1" applyFill="1" applyBorder="1" applyAlignment="1">
      <alignment horizontal="center" vertical="center" wrapText="1"/>
    </xf>
    <xf numFmtId="0" fontId="101" fillId="11" borderId="10" xfId="0" applyFont="1" applyFill="1" applyBorder="1" applyAlignment="1">
      <alignment horizontal="center" vertical="center" wrapText="1"/>
    </xf>
    <xf numFmtId="0" fontId="20" fillId="11" borderId="10" xfId="0" applyFont="1" applyFill="1" applyBorder="1" applyAlignment="1">
      <alignment horizontal="center" vertical="center" wrapText="1"/>
    </xf>
    <xf numFmtId="0" fontId="94" fillId="11" borderId="10" xfId="0" applyFont="1" applyFill="1" applyBorder="1" applyAlignment="1">
      <alignment horizontal="center" vertical="center" wrapText="1"/>
    </xf>
    <xf numFmtId="0" fontId="102" fillId="0" borderId="0" xfId="0" applyFont="1" applyAlignment="1">
      <alignment/>
    </xf>
    <xf numFmtId="173" fontId="7" fillId="36" borderId="10" xfId="0" applyNumberFormat="1" applyFont="1" applyFill="1" applyBorder="1" applyAlignment="1">
      <alignment/>
    </xf>
    <xf numFmtId="173" fontId="28" fillId="36" borderId="10" xfId="0" applyNumberFormat="1" applyFont="1" applyFill="1" applyBorder="1" applyAlignment="1">
      <alignment/>
    </xf>
    <xf numFmtId="173" fontId="7" fillId="0" borderId="10" xfId="0" applyNumberFormat="1" applyFont="1" applyBorder="1" applyAlignment="1">
      <alignment wrapText="1"/>
    </xf>
    <xf numFmtId="0" fontId="16" fillId="37" borderId="10" xfId="0" applyFont="1" applyFill="1" applyBorder="1" applyAlignment="1">
      <alignment horizontal="center" vertical="center" wrapText="1"/>
    </xf>
    <xf numFmtId="0" fontId="36" fillId="0" borderId="0" xfId="0" applyFont="1" applyAlignment="1">
      <alignment horizontal="center" vertical="center"/>
    </xf>
    <xf numFmtId="0" fontId="33" fillId="0" borderId="0" xfId="0" applyFont="1" applyAlignment="1">
      <alignment horizontal="center" vertical="center"/>
    </xf>
    <xf numFmtId="0" fontId="30" fillId="0" borderId="0" xfId="0" applyFont="1" applyAlignment="1">
      <alignment horizontal="center" vertical="center"/>
    </xf>
    <xf numFmtId="0" fontId="37" fillId="0" borderId="0" xfId="0" applyFont="1" applyAlignment="1">
      <alignment/>
    </xf>
    <xf numFmtId="0" fontId="103" fillId="0" borderId="0" xfId="0" applyFont="1" applyAlignment="1" quotePrefix="1">
      <alignment horizontal="left" vertical="center"/>
    </xf>
    <xf numFmtId="0" fontId="104" fillId="0" borderId="0" xfId="0" applyFont="1" applyAlignment="1">
      <alignment horizontal="center"/>
    </xf>
    <xf numFmtId="0" fontId="39" fillId="0" borderId="0" xfId="0" applyFont="1" applyAlignment="1">
      <alignment vertical="center"/>
    </xf>
    <xf numFmtId="0" fontId="40" fillId="0" borderId="0" xfId="0" applyFont="1" applyAlignment="1">
      <alignment vertical="center"/>
    </xf>
    <xf numFmtId="0" fontId="41" fillId="0" borderId="0" xfId="0" applyFont="1" applyAlignment="1">
      <alignment vertical="center"/>
    </xf>
    <xf numFmtId="0" fontId="39" fillId="0" borderId="0" xfId="0" applyFont="1" applyAlignment="1">
      <alignment horizontal="justify" vertical="center"/>
    </xf>
    <xf numFmtId="0" fontId="105" fillId="0" borderId="10" xfId="0" applyFont="1" applyFill="1" applyBorder="1" applyAlignment="1">
      <alignment horizontal="center"/>
    </xf>
    <xf numFmtId="0" fontId="106" fillId="0" borderId="10" xfId="0" applyFont="1" applyFill="1" applyBorder="1" applyAlignment="1">
      <alignment/>
    </xf>
    <xf numFmtId="0" fontId="16" fillId="0" borderId="0" xfId="0" applyFont="1" applyAlignment="1">
      <alignment/>
    </xf>
    <xf numFmtId="0" fontId="16" fillId="38" borderId="10" xfId="0" applyFont="1" applyFill="1" applyBorder="1" applyAlignment="1" quotePrefix="1">
      <alignment/>
    </xf>
    <xf numFmtId="0" fontId="17" fillId="0" borderId="11" xfId="0" applyFont="1" applyBorder="1" applyAlignment="1">
      <alignment horizontal="center" vertical="center" wrapText="1"/>
    </xf>
    <xf numFmtId="0" fontId="17" fillId="0" borderId="0" xfId="0" applyFont="1" applyAlignment="1" quotePrefix="1">
      <alignment/>
    </xf>
    <xf numFmtId="0" fontId="17" fillId="0" borderId="12" xfId="0" applyFont="1" applyBorder="1" applyAlignment="1">
      <alignment horizontal="center" vertical="center" wrapText="1"/>
    </xf>
    <xf numFmtId="0" fontId="17" fillId="0" borderId="10" xfId="0" applyFont="1" applyBorder="1" applyAlignment="1">
      <alignment/>
    </xf>
    <xf numFmtId="0" fontId="16" fillId="0" borderId="10" xfId="0" applyFont="1" applyBorder="1" applyAlignment="1">
      <alignment/>
    </xf>
    <xf numFmtId="0" fontId="17" fillId="0" borderId="12" xfId="0" applyFont="1" applyBorder="1" applyAlignment="1">
      <alignment horizontal="center"/>
    </xf>
    <xf numFmtId="0" fontId="17" fillId="0" borderId="10" xfId="0" applyFont="1" applyBorder="1" applyAlignment="1">
      <alignment horizontal="center"/>
    </xf>
    <xf numFmtId="0" fontId="0" fillId="0" borderId="10" xfId="0" applyFont="1" applyBorder="1" applyAlignment="1">
      <alignment horizontal="center"/>
    </xf>
    <xf numFmtId="0" fontId="0" fillId="0" borderId="10" xfId="0" applyFont="1" applyBorder="1" applyAlignment="1">
      <alignment horizontal="left"/>
    </xf>
    <xf numFmtId="49" fontId="17" fillId="38" borderId="10" xfId="0" applyNumberFormat="1" applyFont="1" applyFill="1" applyBorder="1" applyAlignment="1">
      <alignment horizontal="center"/>
    </xf>
    <xf numFmtId="0" fontId="0" fillId="0" borderId="10" xfId="0" applyBorder="1" applyAlignment="1">
      <alignment horizontal="center" vertical="center"/>
    </xf>
    <xf numFmtId="0" fontId="42" fillId="0" borderId="10" xfId="0" applyFont="1" applyBorder="1" applyAlignment="1">
      <alignment horizontal="left" vertical="center"/>
    </xf>
    <xf numFmtId="0" fontId="17" fillId="0" borderId="10" xfId="0" applyFont="1" applyBorder="1" applyAlignment="1">
      <alignment horizontal="center" vertical="center"/>
    </xf>
    <xf numFmtId="189" fontId="0" fillId="0" borderId="10" xfId="0" applyNumberFormat="1" applyFont="1" applyBorder="1" applyAlignment="1" applyProtection="1">
      <alignment horizontal="center"/>
      <protection hidden="1"/>
    </xf>
    <xf numFmtId="0" fontId="16" fillId="33" borderId="10" xfId="0" applyFont="1" applyFill="1" applyBorder="1" applyAlignment="1">
      <alignment horizontal="center" vertical="center"/>
    </xf>
    <xf numFmtId="176" fontId="0" fillId="0" borderId="10" xfId="0" applyNumberFormat="1" applyFont="1" applyBorder="1" applyAlignment="1" applyProtection="1">
      <alignment horizontal="center"/>
      <protection hidden="1"/>
    </xf>
    <xf numFmtId="14" fontId="0" fillId="0" borderId="10" xfId="0" applyNumberFormat="1" applyFont="1" applyBorder="1" applyAlignment="1" applyProtection="1">
      <alignment horizontal="center"/>
      <protection hidden="1"/>
    </xf>
    <xf numFmtId="0" fontId="17" fillId="0" borderId="10" xfId="0" applyFont="1" applyBorder="1" applyAlignment="1" applyProtection="1" quotePrefix="1">
      <alignment horizontal="center"/>
      <protection hidden="1"/>
    </xf>
    <xf numFmtId="49" fontId="17" fillId="0" borderId="10" xfId="0" applyNumberFormat="1" applyFont="1" applyBorder="1" applyAlignment="1" quotePrefix="1">
      <alignment horizontal="center"/>
    </xf>
    <xf numFmtId="174" fontId="17" fillId="0" borderId="10" xfId="42" applyNumberFormat="1" applyFont="1" applyFill="1" applyBorder="1" applyAlignment="1" applyProtection="1">
      <alignment horizontal="center"/>
      <protection hidden="1"/>
    </xf>
    <xf numFmtId="49" fontId="16" fillId="0" borderId="10" xfId="0" applyNumberFormat="1" applyFont="1" applyBorder="1" applyAlignment="1" quotePrefix="1">
      <alignment horizontal="center"/>
    </xf>
    <xf numFmtId="174" fontId="17" fillId="0" borderId="10" xfId="42" applyNumberFormat="1" applyFont="1" applyFill="1" applyBorder="1" applyAlignment="1" applyProtection="1" quotePrefix="1">
      <alignment horizontal="center"/>
      <protection hidden="1"/>
    </xf>
    <xf numFmtId="49" fontId="17" fillId="0" borderId="10" xfId="0" applyNumberFormat="1" applyFont="1" applyBorder="1" applyAlignment="1">
      <alignment horizontal="center"/>
    </xf>
    <xf numFmtId="0" fontId="17" fillId="38" borderId="10" xfId="0" applyFont="1" applyFill="1" applyBorder="1" applyAlignment="1">
      <alignment horizontal="center"/>
    </xf>
    <xf numFmtId="0" fontId="17" fillId="0" borderId="0" xfId="0" applyFont="1" applyAlignment="1">
      <alignment horizontal="center"/>
    </xf>
    <xf numFmtId="0" fontId="17" fillId="11" borderId="10" xfId="0" applyFont="1" applyFill="1" applyBorder="1" applyAlignment="1">
      <alignment horizontal="center" vertical="center" wrapText="1"/>
    </xf>
    <xf numFmtId="0" fontId="0" fillId="0" borderId="10" xfId="0" applyBorder="1" applyAlignment="1">
      <alignment horizontal="center"/>
    </xf>
    <xf numFmtId="0" fontId="0" fillId="0" borderId="13" xfId="0" applyBorder="1" applyAlignment="1">
      <alignment horizontal="center"/>
    </xf>
    <xf numFmtId="0" fontId="105" fillId="0" borderId="14" xfId="0" applyFont="1" applyFill="1" applyBorder="1" applyAlignment="1">
      <alignment horizontal="left"/>
    </xf>
    <xf numFmtId="0" fontId="105" fillId="0" borderId="4" xfId="0" applyFont="1" applyFill="1" applyBorder="1" applyAlignment="1">
      <alignment horizontal="left"/>
    </xf>
    <xf numFmtId="0" fontId="105" fillId="0" borderId="11" xfId="0" applyFont="1" applyFill="1" applyBorder="1" applyAlignment="1">
      <alignment horizontal="left"/>
    </xf>
    <xf numFmtId="0" fontId="107" fillId="0" borderId="0" xfId="0" applyFont="1" applyAlignment="1">
      <alignment horizontal="left" wrapText="1"/>
    </xf>
    <xf numFmtId="0" fontId="108" fillId="39" borderId="0" xfId="0" applyFont="1" applyFill="1" applyAlignment="1">
      <alignment horizontal="center"/>
    </xf>
    <xf numFmtId="49" fontId="29" fillId="0" borderId="10" xfId="0" applyNumberFormat="1" applyFont="1" applyBorder="1" applyAlignment="1">
      <alignment horizontal="center"/>
    </xf>
    <xf numFmtId="0" fontId="109" fillId="39" borderId="0" xfId="0" applyFont="1" applyFill="1" applyBorder="1" applyAlignment="1">
      <alignment horizontal="center"/>
    </xf>
    <xf numFmtId="0" fontId="15" fillId="39" borderId="15" xfId="0" applyFont="1" applyFill="1" applyBorder="1" applyAlignment="1">
      <alignment horizontal="center" vertical="center"/>
    </xf>
    <xf numFmtId="0" fontId="95" fillId="0" borderId="14" xfId="0" applyFont="1" applyBorder="1" applyAlignment="1">
      <alignment horizontal="center" vertical="center" wrapText="1"/>
    </xf>
    <xf numFmtId="0" fontId="95" fillId="0" borderId="4" xfId="0" applyFont="1" applyBorder="1" applyAlignment="1">
      <alignment horizontal="center" vertical="center" wrapText="1"/>
    </xf>
    <xf numFmtId="0" fontId="95" fillId="0" borderId="11" xfId="0" applyFont="1" applyBorder="1" applyAlignment="1">
      <alignment horizontal="center" vertical="center" wrapText="1"/>
    </xf>
    <xf numFmtId="0" fontId="23" fillId="0" borderId="0" xfId="0" applyFont="1" applyAlignment="1">
      <alignment horizontal="center"/>
    </xf>
    <xf numFmtId="0" fontId="110" fillId="15" borderId="0" xfId="0" applyFont="1" applyFill="1" applyAlignment="1">
      <alignment horizontal="center"/>
    </xf>
    <xf numFmtId="0" fontId="17" fillId="0" borderId="10"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3" xfId="0" applyFont="1" applyBorder="1" applyAlignment="1">
      <alignment horizontal="center" vertical="center" wrapText="1"/>
    </xf>
    <xf numFmtId="0" fontId="110" fillId="15" borderId="0" xfId="0" applyFont="1" applyFill="1" applyAlignment="1">
      <alignment horizontal="center" vertical="center"/>
    </xf>
    <xf numFmtId="0" fontId="16" fillId="37" borderId="10" xfId="0" applyFont="1" applyFill="1" applyBorder="1" applyAlignment="1">
      <alignment horizontal="center" vertical="center" wrapText="1"/>
    </xf>
    <xf numFmtId="0" fontId="16" fillId="37" borderId="16" xfId="0" applyFont="1" applyFill="1" applyBorder="1" applyAlignment="1">
      <alignment horizontal="center" vertical="center" wrapText="1"/>
    </xf>
    <xf numFmtId="0" fontId="16" fillId="37" borderId="12" xfId="0" applyFont="1" applyFill="1" applyBorder="1" applyAlignment="1">
      <alignment horizontal="center" vertical="center" wrapText="1"/>
    </xf>
    <xf numFmtId="0" fontId="24" fillId="0" borderId="0" xfId="0" applyFont="1" applyAlignment="1">
      <alignment horizontal="center"/>
    </xf>
    <xf numFmtId="0" fontId="110" fillId="15" borderId="0" xfId="0" applyFont="1" applyFill="1" applyAlignment="1">
      <alignment horizontal="center" vertical="center" wrapText="1"/>
    </xf>
    <xf numFmtId="0" fontId="17" fillId="11" borderId="16" xfId="0" applyFont="1" applyFill="1" applyBorder="1" applyAlignment="1">
      <alignment horizontal="center" vertical="center" wrapText="1"/>
    </xf>
    <xf numFmtId="0" fontId="17" fillId="11" borderId="13" xfId="0" applyFont="1" applyFill="1" applyBorder="1" applyAlignment="1">
      <alignment horizontal="center" vertical="center" wrapText="1"/>
    </xf>
    <xf numFmtId="0" fontId="17" fillId="11" borderId="12" xfId="0" applyFont="1" applyFill="1" applyBorder="1" applyAlignment="1">
      <alignment horizontal="center" vertical="center" wrapText="1"/>
    </xf>
    <xf numFmtId="0" fontId="17" fillId="11" borderId="17" xfId="0" applyFont="1" applyFill="1" applyBorder="1" applyAlignment="1">
      <alignment horizontal="center" vertical="center" wrapText="1"/>
    </xf>
    <xf numFmtId="0" fontId="17" fillId="11" borderId="18" xfId="0" applyFont="1" applyFill="1" applyBorder="1" applyAlignment="1">
      <alignment horizontal="center" vertical="center" wrapText="1"/>
    </xf>
    <xf numFmtId="0" fontId="17" fillId="11" borderId="19" xfId="0" applyFont="1" applyFill="1" applyBorder="1" applyAlignment="1">
      <alignment horizontal="center" vertical="center" wrapText="1"/>
    </xf>
    <xf numFmtId="0" fontId="17" fillId="11" borderId="20" xfId="0" applyFont="1" applyFill="1" applyBorder="1" applyAlignment="1">
      <alignment horizontal="center" vertical="center" wrapText="1"/>
    </xf>
    <xf numFmtId="0" fontId="0" fillId="11" borderId="13" xfId="0" applyFill="1" applyBorder="1" applyAlignment="1">
      <alignment horizontal="center" vertical="center" wrapText="1"/>
    </xf>
    <xf numFmtId="0" fontId="0" fillId="11" borderId="12" xfId="0" applyFill="1" applyBorder="1" applyAlignment="1">
      <alignment horizontal="center" vertical="center" wrapText="1"/>
    </xf>
    <xf numFmtId="0" fontId="17" fillId="11" borderId="14" xfId="0" applyFont="1" applyFill="1" applyBorder="1" applyAlignment="1">
      <alignment horizontal="center" vertical="center" wrapText="1"/>
    </xf>
    <xf numFmtId="0" fontId="17" fillId="11" borderId="4" xfId="0" applyFont="1" applyFill="1" applyBorder="1" applyAlignment="1">
      <alignment horizontal="center" vertical="center" wrapText="1"/>
    </xf>
    <xf numFmtId="0" fontId="17" fillId="11" borderId="11" xfId="0" applyFont="1" applyFill="1" applyBorder="1" applyAlignment="1">
      <alignment horizontal="center" vertical="center" wrapText="1"/>
    </xf>
    <xf numFmtId="49" fontId="0" fillId="11" borderId="16" xfId="0" applyNumberFormat="1" applyFont="1" applyFill="1" applyBorder="1" applyAlignment="1">
      <alignment horizontal="center" vertical="center" wrapText="1"/>
    </xf>
    <xf numFmtId="0" fontId="0" fillId="11" borderId="12" xfId="0" applyFill="1" applyBorder="1" applyAlignment="1">
      <alignment/>
    </xf>
    <xf numFmtId="0" fontId="17" fillId="11" borderId="10" xfId="0" applyFont="1" applyFill="1" applyBorder="1" applyAlignment="1">
      <alignment horizontal="center" vertical="center" wrapText="1"/>
    </xf>
  </cellXfs>
  <cellStyles count="9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0" xfId="46"/>
    <cellStyle name="Currency" xfId="47"/>
    <cellStyle name="Currency [0]" xfId="48"/>
    <cellStyle name="Currency0" xfId="49"/>
    <cellStyle name="Date" xfId="50"/>
    <cellStyle name="Dezimal [0]_UXO VII" xfId="51"/>
    <cellStyle name="Dezimal_UXO VII" xfId="52"/>
    <cellStyle name="Explanatory Text" xfId="53"/>
    <cellStyle name="Fixed" xfId="54"/>
    <cellStyle name="Followed Hyperlink" xfId="55"/>
    <cellStyle name="Good" xfId="56"/>
    <cellStyle name="Header1" xfId="57"/>
    <cellStyle name="Header2" xfId="58"/>
    <cellStyle name="Heading 1" xfId="59"/>
    <cellStyle name="Heading 2" xfId="60"/>
    <cellStyle name="Heading 3" xfId="61"/>
    <cellStyle name="Heading 4" xfId="62"/>
    <cellStyle name="Heading1" xfId="63"/>
    <cellStyle name="Heading2" xfId="64"/>
    <cellStyle name="Hyperlink" xfId="65"/>
    <cellStyle name="Input" xfId="66"/>
    <cellStyle name="Linked Cell" xfId="67"/>
    <cellStyle name="Neutral" xfId="68"/>
    <cellStyle name="Normal - Style1" xfId="69"/>
    <cellStyle name="Normal 2" xfId="70"/>
    <cellStyle name="Note" xfId="71"/>
    <cellStyle name="omma [0]_Mktg Prog" xfId="72"/>
    <cellStyle name="ormal_Sheet1_1" xfId="73"/>
    <cellStyle name="Output" xfId="74"/>
    <cellStyle name="Percent" xfId="75"/>
    <cellStyle name="Title" xfId="76"/>
    <cellStyle name="Total" xfId="77"/>
    <cellStyle name="Währung [0]_UXO VII" xfId="78"/>
    <cellStyle name="Währung_UXO VII" xfId="79"/>
    <cellStyle name="Warning Text" xfId="80"/>
    <cellStyle name="เครื่องหมายสกุลเงิน [0]_FTC_OFFER" xfId="81"/>
    <cellStyle name="เครื่องหมายสกุลเงิน_FTC_OFFER" xfId="82"/>
    <cellStyle name="ปกติ_FTC_OFFER" xfId="83"/>
    <cellStyle name="똿뗦먛귟 [0.00]_PRODUCT DETAIL Q1" xfId="84"/>
    <cellStyle name="똿뗦먛귟_PRODUCT DETAIL Q1" xfId="85"/>
    <cellStyle name="믅됞 [0.00]_PRODUCT DETAIL Q1" xfId="86"/>
    <cellStyle name="믅됞_PRODUCT DETAIL Q1" xfId="87"/>
    <cellStyle name="백분율_95" xfId="88"/>
    <cellStyle name="뷭?_BOOKSHIP" xfId="89"/>
    <cellStyle name="콤마 [0]_ 비목별 월별기술 " xfId="90"/>
    <cellStyle name="콤마_ 비목별 월별기술 " xfId="91"/>
    <cellStyle name="통화 [0]_1202" xfId="92"/>
    <cellStyle name="통화_1202" xfId="93"/>
    <cellStyle name="표준_(정보부문)월별인원계획" xfId="94"/>
    <cellStyle name="一般_Book1" xfId="95"/>
    <cellStyle name="千分位[0]_Book1" xfId="96"/>
    <cellStyle name="千分位_Book1" xfId="97"/>
    <cellStyle name="桁区切り [0.00]_List-dwg瑩畳䵜楡" xfId="98"/>
    <cellStyle name="桁区切り_List-dwgist-" xfId="99"/>
    <cellStyle name="標準_List-dwgis" xfId="100"/>
    <cellStyle name="貨幣 [0]_Book1" xfId="101"/>
    <cellStyle name="貨幣_Book1" xfId="102"/>
    <cellStyle name="通貨 [0.00]_List-dwgwg" xfId="103"/>
    <cellStyle name="通貨_List-dwgis"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F0"/>
  </sheetPr>
  <dimension ref="A1:J25"/>
  <sheetViews>
    <sheetView showGridLines="0" tabSelected="1" zoomScalePageLayoutView="0" workbookViewId="0" topLeftCell="A16">
      <selection activeCell="B22" sqref="B22"/>
    </sheetView>
  </sheetViews>
  <sheetFormatPr defaultColWidth="9.140625" defaultRowHeight="12.75"/>
  <cols>
    <col min="1" max="1" width="11.7109375" style="26" customWidth="1"/>
    <col min="2" max="2" width="35.421875" style="26" customWidth="1"/>
    <col min="3" max="9" width="9.140625" style="26" customWidth="1"/>
    <col min="10" max="10" width="18.28125" style="26" customWidth="1"/>
    <col min="11" max="16384" width="9.140625" style="26" customWidth="1"/>
  </cols>
  <sheetData>
    <row r="1" ht="18.75">
      <c r="A1" s="25" t="s">
        <v>848</v>
      </c>
    </row>
    <row r="2" ht="18.75">
      <c r="A2" s="25" t="s">
        <v>852</v>
      </c>
    </row>
    <row r="3" ht="20.25">
      <c r="F3" s="95" t="s">
        <v>1095</v>
      </c>
    </row>
    <row r="4" ht="20.25">
      <c r="F4" s="96" t="s">
        <v>1110</v>
      </c>
    </row>
    <row r="5" ht="18.75">
      <c r="F5" s="97"/>
    </row>
    <row r="6" spans="2:7" ht="18.75">
      <c r="B6" s="27" t="s">
        <v>1096</v>
      </c>
      <c r="C6" s="25" t="s">
        <v>1097</v>
      </c>
      <c r="E6" s="25"/>
      <c r="G6" s="25"/>
    </row>
    <row r="7" spans="2:3" ht="18.75">
      <c r="B7" s="27" t="s">
        <v>1098</v>
      </c>
      <c r="C7" s="25" t="s">
        <v>1099</v>
      </c>
    </row>
    <row r="8" spans="2:6" ht="18.75">
      <c r="B8" s="27" t="s">
        <v>1100</v>
      </c>
      <c r="C8" s="25" t="s">
        <v>1108</v>
      </c>
      <c r="D8" s="98"/>
      <c r="E8" s="25"/>
      <c r="F8" s="25"/>
    </row>
    <row r="9" spans="1:4" ht="18.75">
      <c r="A9" s="99"/>
      <c r="B9" s="27" t="s">
        <v>1101</v>
      </c>
      <c r="C9" s="25" t="s">
        <v>1102</v>
      </c>
      <c r="D9" s="98"/>
    </row>
    <row r="10" spans="1:8" ht="18.75">
      <c r="A10" s="99"/>
      <c r="B10" s="27" t="s">
        <v>1103</v>
      </c>
      <c r="C10" s="98"/>
      <c r="D10" s="98"/>
      <c r="E10" s="27"/>
      <c r="F10" s="27"/>
      <c r="G10" s="27"/>
      <c r="H10" s="27"/>
    </row>
    <row r="11" spans="1:6" ht="18.75">
      <c r="A11" s="90" t="s">
        <v>1111</v>
      </c>
      <c r="F11" s="100" t="s">
        <v>1109</v>
      </c>
    </row>
    <row r="12" ht="18.75">
      <c r="A12" s="28" t="s">
        <v>1104</v>
      </c>
    </row>
    <row r="13" spans="1:10" ht="45.75" customHeight="1">
      <c r="A13" s="140" t="s">
        <v>1105</v>
      </c>
      <c r="B13" s="140"/>
      <c r="C13" s="140"/>
      <c r="D13" s="140"/>
      <c r="E13" s="140"/>
      <c r="F13" s="140"/>
      <c r="G13" s="140"/>
      <c r="H13" s="140"/>
      <c r="I13" s="140"/>
      <c r="J13" s="140"/>
    </row>
    <row r="14" ht="18.75">
      <c r="J14" s="29"/>
    </row>
    <row r="15" spans="1:10" ht="18.75">
      <c r="A15" s="106" t="s">
        <v>849</v>
      </c>
      <c r="B15" s="137" t="s">
        <v>1112</v>
      </c>
      <c r="C15" s="138"/>
      <c r="D15" s="138"/>
      <c r="E15" s="138"/>
      <c r="F15" s="138"/>
      <c r="G15" s="138"/>
      <c r="H15" s="138"/>
      <c r="I15" s="139"/>
      <c r="J15" s="105" t="s">
        <v>1146</v>
      </c>
    </row>
    <row r="16" spans="1:10" ht="18.75">
      <c r="A16" s="106" t="s">
        <v>850</v>
      </c>
      <c r="B16" s="137" t="s">
        <v>1197</v>
      </c>
      <c r="C16" s="138"/>
      <c r="D16" s="138"/>
      <c r="E16" s="138"/>
      <c r="F16" s="138"/>
      <c r="G16" s="138"/>
      <c r="H16" s="138"/>
      <c r="I16" s="139"/>
      <c r="J16" s="105" t="s">
        <v>1146</v>
      </c>
    </row>
    <row r="17" spans="1:10" ht="18.75">
      <c r="A17" s="106" t="s">
        <v>874</v>
      </c>
      <c r="B17" s="137" t="s">
        <v>1198</v>
      </c>
      <c r="C17" s="138"/>
      <c r="D17" s="138"/>
      <c r="E17" s="138"/>
      <c r="F17" s="138"/>
      <c r="G17" s="138"/>
      <c r="H17" s="138"/>
      <c r="I17" s="139"/>
      <c r="J17" s="105" t="s">
        <v>1147</v>
      </c>
    </row>
    <row r="18" ht="18.75">
      <c r="D18" s="30" t="s">
        <v>851</v>
      </c>
    </row>
    <row r="21" ht="18.75">
      <c r="B21" s="101" t="s">
        <v>1199</v>
      </c>
    </row>
    <row r="22" ht="18.75">
      <c r="B22" s="102" t="s">
        <v>1106</v>
      </c>
    </row>
    <row r="23" ht="18.75">
      <c r="B23" s="103"/>
    </row>
    <row r="24" ht="18.75">
      <c r="B24" s="104" t="s">
        <v>1107</v>
      </c>
    </row>
    <row r="25" ht="18.75">
      <c r="B25" s="102" t="s">
        <v>1145</v>
      </c>
    </row>
  </sheetData>
  <sheetProtection/>
  <mergeCells count="4">
    <mergeCell ref="B17:I17"/>
    <mergeCell ref="B15:I15"/>
    <mergeCell ref="A13:J13"/>
    <mergeCell ref="B16:I16"/>
  </mergeCells>
  <printOp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tabColor rgb="FF002060"/>
  </sheetPr>
  <dimension ref="A1:F20"/>
  <sheetViews>
    <sheetView zoomScalePageLayoutView="0" workbookViewId="0" topLeftCell="A1">
      <selection activeCell="B20" sqref="B20:B21"/>
    </sheetView>
  </sheetViews>
  <sheetFormatPr defaultColWidth="9.140625" defaultRowHeight="12.75"/>
  <cols>
    <col min="1" max="1" width="21.28125" style="0" customWidth="1"/>
    <col min="2" max="2" width="57.8515625" style="0" customWidth="1"/>
    <col min="3" max="3" width="12.8515625" style="0" customWidth="1"/>
    <col min="4" max="4" width="12.140625" style="0" customWidth="1"/>
    <col min="5" max="5" width="18.140625" style="0" customWidth="1"/>
    <col min="6" max="6" width="17.7109375" style="0" bestFit="1" customWidth="1"/>
    <col min="7" max="7" width="22.00390625" style="0" bestFit="1" customWidth="1"/>
  </cols>
  <sheetData>
    <row r="1" spans="1:6" ht="25.5" customHeight="1">
      <c r="A1" s="141" t="s">
        <v>772</v>
      </c>
      <c r="B1" s="141"/>
      <c r="F1" s="12"/>
    </row>
    <row r="2" spans="1:6" ht="18.75">
      <c r="A2" s="90" t="s">
        <v>1094</v>
      </c>
      <c r="F2" s="12"/>
    </row>
    <row r="3" ht="14.25">
      <c r="F3" s="12"/>
    </row>
    <row r="4" ht="14.25">
      <c r="F4" s="12"/>
    </row>
    <row r="5" spans="1:2" ht="12.75">
      <c r="A5" s="13" t="s">
        <v>291</v>
      </c>
      <c r="B5" s="13" t="s">
        <v>773</v>
      </c>
    </row>
    <row r="6" spans="1:2" ht="12.75">
      <c r="A6" s="14" t="s">
        <v>774</v>
      </c>
      <c r="B6" s="15" t="s">
        <v>853</v>
      </c>
    </row>
    <row r="7" spans="1:2" ht="12.75">
      <c r="A7" s="14" t="s">
        <v>454</v>
      </c>
      <c r="B7" s="15" t="s">
        <v>854</v>
      </c>
    </row>
    <row r="8" spans="1:2" ht="12.75">
      <c r="A8" s="14" t="s">
        <v>775</v>
      </c>
      <c r="B8" s="32" t="s">
        <v>855</v>
      </c>
    </row>
    <row r="9" spans="1:2" ht="12.75">
      <c r="A9" s="14" t="s">
        <v>776</v>
      </c>
      <c r="B9" s="15" t="s">
        <v>856</v>
      </c>
    </row>
    <row r="10" spans="1:2" ht="12.75">
      <c r="A10" s="14" t="s">
        <v>777</v>
      </c>
      <c r="B10" s="15" t="s">
        <v>857</v>
      </c>
    </row>
    <row r="11" spans="1:2" ht="12.75">
      <c r="A11" s="14" t="s">
        <v>778</v>
      </c>
      <c r="B11" s="15" t="s">
        <v>858</v>
      </c>
    </row>
    <row r="12" spans="1:2" ht="12.75">
      <c r="A12" s="14" t="s">
        <v>846</v>
      </c>
      <c r="B12" s="15" t="s">
        <v>859</v>
      </c>
    </row>
    <row r="13" spans="1:2" ht="12.75">
      <c r="A13" s="33" t="s">
        <v>860</v>
      </c>
      <c r="B13" s="34"/>
    </row>
    <row r="14" spans="1:2" ht="12.75">
      <c r="A14" s="33"/>
      <c r="B14" s="34"/>
    </row>
    <row r="15" spans="1:2" ht="12.75">
      <c r="A15" s="33"/>
      <c r="B15" s="34"/>
    </row>
    <row r="16" spans="1:2" ht="12.75">
      <c r="A16" s="16"/>
      <c r="B16" s="16"/>
    </row>
    <row r="17" spans="1:2" ht="12.75">
      <c r="A17" s="13" t="s">
        <v>779</v>
      </c>
      <c r="B17" s="17">
        <v>2019</v>
      </c>
    </row>
    <row r="18" spans="1:2" ht="16.5" customHeight="1">
      <c r="A18" s="18" t="s">
        <v>780</v>
      </c>
      <c r="B18" s="19"/>
    </row>
    <row r="19" spans="1:2" ht="12.75">
      <c r="A19" s="20" t="s">
        <v>781</v>
      </c>
      <c r="B19" s="23" t="s">
        <v>861</v>
      </c>
    </row>
    <row r="20" spans="1:2" ht="12.75">
      <c r="A20" s="20" t="s">
        <v>782</v>
      </c>
      <c r="B20" s="23" t="s">
        <v>862</v>
      </c>
    </row>
  </sheetData>
  <sheetProtection/>
  <mergeCells count="1">
    <mergeCell ref="A1:B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31"/>
  <sheetViews>
    <sheetView showGridLines="0" zoomScalePageLayoutView="0" workbookViewId="0" topLeftCell="A1">
      <selection activeCell="E336" sqref="E336"/>
    </sheetView>
  </sheetViews>
  <sheetFormatPr defaultColWidth="11.421875" defaultRowHeight="12.75"/>
  <cols>
    <col min="1" max="1" width="6.00390625" style="31" customWidth="1"/>
    <col min="2" max="2" width="10.140625" style="31" bestFit="1" customWidth="1"/>
    <col min="3" max="3" width="9.7109375" style="31" customWidth="1"/>
    <col min="4" max="6" width="12.28125" style="58" customWidth="1"/>
    <col min="7" max="7" width="11.57421875" style="58" customWidth="1"/>
    <col min="8" max="8" width="57.421875" style="31" bestFit="1" customWidth="1"/>
    <col min="9" max="9" width="11.7109375" style="56" bestFit="1" customWidth="1"/>
    <col min="10" max="10" width="10.28125" style="56" customWidth="1"/>
    <col min="11" max="11" width="10.28125" style="57" customWidth="1"/>
    <col min="12" max="12" width="14.00390625" style="57" customWidth="1"/>
    <col min="13" max="16384" width="11.421875" style="31" customWidth="1"/>
  </cols>
  <sheetData>
    <row r="1" ht="18.75">
      <c r="B1" s="90" t="s">
        <v>1094</v>
      </c>
    </row>
    <row r="2" spans="2:12" ht="25.5">
      <c r="B2" s="143" t="s">
        <v>1143</v>
      </c>
      <c r="C2" s="143"/>
      <c r="D2" s="143"/>
      <c r="E2" s="143"/>
      <c r="F2" s="143"/>
      <c r="G2" s="143"/>
      <c r="H2" s="143"/>
      <c r="I2" s="143"/>
      <c r="J2" s="143"/>
      <c r="K2" s="143"/>
      <c r="L2" s="143"/>
    </row>
    <row r="4" spans="4:12" ht="12.75">
      <c r="D4" s="31"/>
      <c r="E4" s="31"/>
      <c r="F4" s="31"/>
      <c r="G4" s="31"/>
      <c r="I4" s="142" t="s">
        <v>104</v>
      </c>
      <c r="J4" s="142"/>
      <c r="K4" s="21">
        <f>SUM(K6:K65536)</f>
        <v>380188</v>
      </c>
      <c r="L4" s="21">
        <f>SUM(L6:L65536)</f>
        <v>14447662112.14814</v>
      </c>
    </row>
    <row r="5" spans="1:12" s="35" customFormat="1" ht="74.25" customHeight="1">
      <c r="A5" s="88" t="s">
        <v>585</v>
      </c>
      <c r="B5" s="88" t="s">
        <v>105</v>
      </c>
      <c r="C5" s="88" t="s">
        <v>106</v>
      </c>
      <c r="D5" s="88" t="s">
        <v>583</v>
      </c>
      <c r="E5" s="89" t="s">
        <v>582</v>
      </c>
      <c r="F5" s="88" t="s">
        <v>587</v>
      </c>
      <c r="G5" s="88" t="s">
        <v>107</v>
      </c>
      <c r="H5" s="88" t="s">
        <v>108</v>
      </c>
      <c r="I5" s="88" t="s">
        <v>109</v>
      </c>
      <c r="J5" s="88" t="s">
        <v>110</v>
      </c>
      <c r="K5" s="88" t="s">
        <v>111</v>
      </c>
      <c r="L5" s="88" t="s">
        <v>112</v>
      </c>
    </row>
    <row r="6" spans="1:12" ht="12.75">
      <c r="A6" s="40">
        <v>1</v>
      </c>
      <c r="B6" s="36" t="str">
        <f>G6</f>
        <v>01/10/2021</v>
      </c>
      <c r="C6" s="37" t="s">
        <v>189</v>
      </c>
      <c r="D6" s="38"/>
      <c r="E6" s="37" t="s">
        <v>463</v>
      </c>
      <c r="F6" s="37" t="s">
        <v>684</v>
      </c>
      <c r="G6" s="39" t="s">
        <v>1113</v>
      </c>
      <c r="H6" s="40" t="s">
        <v>875</v>
      </c>
      <c r="I6" s="41" t="s">
        <v>309</v>
      </c>
      <c r="J6" s="41" t="s">
        <v>312</v>
      </c>
      <c r="K6" s="42"/>
      <c r="L6" s="42">
        <v>25000000</v>
      </c>
    </row>
    <row r="7" spans="1:12" ht="12.75">
      <c r="A7" s="40">
        <v>2</v>
      </c>
      <c r="B7" s="36" t="str">
        <f aca="true" t="shared" si="0" ref="B7:B70">G7</f>
        <v>01/10/2021</v>
      </c>
      <c r="C7" s="37" t="s">
        <v>191</v>
      </c>
      <c r="D7" s="38"/>
      <c r="E7" s="38"/>
      <c r="F7" s="37"/>
      <c r="G7" s="39" t="s">
        <v>1113</v>
      </c>
      <c r="H7" s="40" t="s">
        <v>876</v>
      </c>
      <c r="I7" s="41" t="s">
        <v>66</v>
      </c>
      <c r="J7" s="41" t="s">
        <v>309</v>
      </c>
      <c r="K7" s="42"/>
      <c r="L7" s="42">
        <v>2000000</v>
      </c>
    </row>
    <row r="8" spans="1:12" ht="12.75">
      <c r="A8" s="40">
        <v>3</v>
      </c>
      <c r="B8" s="36" t="str">
        <f t="shared" si="0"/>
        <v>01/10/2021</v>
      </c>
      <c r="C8" s="37" t="s">
        <v>191</v>
      </c>
      <c r="D8" s="38"/>
      <c r="E8" s="38"/>
      <c r="F8" s="37"/>
      <c r="G8" s="39" t="s">
        <v>1113</v>
      </c>
      <c r="H8" s="40" t="s">
        <v>877</v>
      </c>
      <c r="I8" s="41" t="s">
        <v>340</v>
      </c>
      <c r="J8" s="41" t="s">
        <v>309</v>
      </c>
      <c r="K8" s="42"/>
      <c r="L8" s="42">
        <f>L7*0.1</f>
        <v>200000</v>
      </c>
    </row>
    <row r="9" spans="1:12" ht="12.75">
      <c r="A9" s="40">
        <v>4</v>
      </c>
      <c r="B9" s="36" t="str">
        <f t="shared" si="0"/>
        <v>01/10/2021</v>
      </c>
      <c r="C9" s="37" t="s">
        <v>192</v>
      </c>
      <c r="D9" s="38"/>
      <c r="E9" s="38"/>
      <c r="F9" s="37"/>
      <c r="G9" s="39" t="s">
        <v>1113</v>
      </c>
      <c r="H9" s="40" t="s">
        <v>878</v>
      </c>
      <c r="I9" s="41" t="s">
        <v>359</v>
      </c>
      <c r="J9" s="41" t="s">
        <v>309</v>
      </c>
      <c r="K9" s="42"/>
      <c r="L9" s="42">
        <v>500000</v>
      </c>
    </row>
    <row r="10" spans="1:12" ht="12.75">
      <c r="A10" s="40">
        <v>5</v>
      </c>
      <c r="B10" s="36" t="str">
        <f t="shared" si="0"/>
        <v>01/10/2021</v>
      </c>
      <c r="C10" s="37" t="s">
        <v>193</v>
      </c>
      <c r="D10" s="38"/>
      <c r="E10" s="38"/>
      <c r="F10" s="37"/>
      <c r="G10" s="39" t="s">
        <v>1113</v>
      </c>
      <c r="H10" s="40" t="s">
        <v>879</v>
      </c>
      <c r="I10" s="41" t="s">
        <v>96</v>
      </c>
      <c r="J10" s="41" t="s">
        <v>309</v>
      </c>
      <c r="K10" s="42"/>
      <c r="L10" s="42">
        <v>50000</v>
      </c>
    </row>
    <row r="11" spans="1:12" ht="12.75">
      <c r="A11" s="40">
        <v>6</v>
      </c>
      <c r="B11" s="36" t="str">
        <f t="shared" si="0"/>
        <v>01/10/2021</v>
      </c>
      <c r="C11" s="37" t="s">
        <v>194</v>
      </c>
      <c r="D11" s="38"/>
      <c r="E11" s="38"/>
      <c r="F11" s="37"/>
      <c r="G11" s="39" t="s">
        <v>1113</v>
      </c>
      <c r="H11" s="40" t="s">
        <v>1142</v>
      </c>
      <c r="I11" s="41" t="s">
        <v>708</v>
      </c>
      <c r="J11" s="41" t="s">
        <v>309</v>
      </c>
      <c r="K11" s="42"/>
      <c r="L11" s="42">
        <v>45620000</v>
      </c>
    </row>
    <row r="12" spans="1:12" ht="12.75">
      <c r="A12" s="40">
        <v>7</v>
      </c>
      <c r="B12" s="36" t="str">
        <f t="shared" si="0"/>
        <v>02/10/2021</v>
      </c>
      <c r="C12" s="37" t="s">
        <v>195</v>
      </c>
      <c r="D12" s="38"/>
      <c r="E12" s="38"/>
      <c r="F12" s="37"/>
      <c r="G12" s="39" t="s">
        <v>1114</v>
      </c>
      <c r="H12" s="40" t="s">
        <v>880</v>
      </c>
      <c r="I12" s="43" t="s">
        <v>314</v>
      </c>
      <c r="J12" s="43" t="s">
        <v>309</v>
      </c>
      <c r="K12" s="42"/>
      <c r="L12" s="42">
        <v>20000000</v>
      </c>
    </row>
    <row r="13" spans="1:12" ht="12.75">
      <c r="A13" s="40">
        <v>8</v>
      </c>
      <c r="B13" s="36" t="str">
        <f t="shared" si="0"/>
        <v>02/10/2021</v>
      </c>
      <c r="C13" s="37" t="s">
        <v>290</v>
      </c>
      <c r="D13" s="38"/>
      <c r="E13" s="37" t="s">
        <v>863</v>
      </c>
      <c r="F13" s="37" t="s">
        <v>647</v>
      </c>
      <c r="G13" s="39" t="s">
        <v>1114</v>
      </c>
      <c r="H13" s="40" t="s">
        <v>881</v>
      </c>
      <c r="I13" s="41" t="s">
        <v>155</v>
      </c>
      <c r="J13" s="43" t="s">
        <v>314</v>
      </c>
      <c r="K13" s="42">
        <v>1000</v>
      </c>
      <c r="L13" s="42">
        <v>20000000</v>
      </c>
    </row>
    <row r="14" spans="1:12" ht="12.75">
      <c r="A14" s="40">
        <v>9</v>
      </c>
      <c r="B14" s="36" t="str">
        <f t="shared" si="0"/>
        <v>02/10/2021</v>
      </c>
      <c r="C14" s="37"/>
      <c r="D14" s="37" t="s">
        <v>196</v>
      </c>
      <c r="E14" s="37"/>
      <c r="F14" s="37" t="s">
        <v>588</v>
      </c>
      <c r="G14" s="39" t="s">
        <v>1114</v>
      </c>
      <c r="H14" s="40" t="s">
        <v>882</v>
      </c>
      <c r="I14" s="43" t="s">
        <v>361</v>
      </c>
      <c r="J14" s="41" t="s">
        <v>395</v>
      </c>
      <c r="K14" s="42">
        <v>1000</v>
      </c>
      <c r="L14" s="42">
        <f>1000*20200</f>
        <v>20200000</v>
      </c>
    </row>
    <row r="15" spans="1:12" ht="12.75">
      <c r="A15" s="40">
        <v>10</v>
      </c>
      <c r="B15" s="36" t="str">
        <f t="shared" si="0"/>
        <v>02/10/2021</v>
      </c>
      <c r="C15" s="37"/>
      <c r="D15" s="37"/>
      <c r="E15" s="37" t="s">
        <v>464</v>
      </c>
      <c r="F15" s="37" t="s">
        <v>588</v>
      </c>
      <c r="G15" s="39" t="s">
        <v>1114</v>
      </c>
      <c r="H15" s="40" t="s">
        <v>883</v>
      </c>
      <c r="I15" s="43" t="s">
        <v>361</v>
      </c>
      <c r="J15" s="41" t="s">
        <v>420</v>
      </c>
      <c r="K15" s="42"/>
      <c r="L15" s="42">
        <f>L14*0.05</f>
        <v>1010000</v>
      </c>
    </row>
    <row r="16" spans="1:12" ht="12.75">
      <c r="A16" s="40">
        <v>11</v>
      </c>
      <c r="B16" s="36" t="str">
        <f t="shared" si="0"/>
        <v>02/10/2021</v>
      </c>
      <c r="C16" s="37"/>
      <c r="D16" s="38"/>
      <c r="E16" s="37" t="s">
        <v>464</v>
      </c>
      <c r="F16" s="37" t="s">
        <v>588</v>
      </c>
      <c r="G16" s="39" t="s">
        <v>1114</v>
      </c>
      <c r="H16" s="40" t="s">
        <v>884</v>
      </c>
      <c r="I16" s="41" t="s">
        <v>340</v>
      </c>
      <c r="J16" s="41" t="s">
        <v>415</v>
      </c>
      <c r="K16" s="42"/>
      <c r="L16" s="42">
        <f>(L14+L15)*0.1</f>
        <v>2121000</v>
      </c>
    </row>
    <row r="17" spans="1:12" ht="12.75">
      <c r="A17" s="40">
        <v>12</v>
      </c>
      <c r="B17" s="36" t="str">
        <f t="shared" si="0"/>
        <v>02/10/2021</v>
      </c>
      <c r="C17" s="37" t="s">
        <v>197</v>
      </c>
      <c r="D17" s="37"/>
      <c r="E17" s="37"/>
      <c r="F17" s="38" t="s">
        <v>589</v>
      </c>
      <c r="G17" s="39" t="s">
        <v>1114</v>
      </c>
      <c r="H17" s="40" t="s">
        <v>885</v>
      </c>
      <c r="I17" s="43" t="s">
        <v>361</v>
      </c>
      <c r="J17" s="41" t="s">
        <v>309</v>
      </c>
      <c r="K17" s="42"/>
      <c r="L17" s="42">
        <v>1000000</v>
      </c>
    </row>
    <row r="18" spans="1:12" ht="12.75">
      <c r="A18" s="40">
        <v>13</v>
      </c>
      <c r="B18" s="36" t="str">
        <f t="shared" si="0"/>
        <v>02/10/2021</v>
      </c>
      <c r="C18" s="37" t="s">
        <v>197</v>
      </c>
      <c r="D18" s="37"/>
      <c r="E18" s="37"/>
      <c r="F18" s="38" t="s">
        <v>589</v>
      </c>
      <c r="G18" s="39" t="s">
        <v>1114</v>
      </c>
      <c r="H18" s="40" t="s">
        <v>877</v>
      </c>
      <c r="I18" s="41" t="s">
        <v>340</v>
      </c>
      <c r="J18" s="41" t="s">
        <v>309</v>
      </c>
      <c r="K18" s="42"/>
      <c r="L18" s="42">
        <f>L17*0.1</f>
        <v>100000</v>
      </c>
    </row>
    <row r="19" spans="1:12" ht="12.75">
      <c r="A19" s="40">
        <v>14</v>
      </c>
      <c r="B19" s="36" t="str">
        <f t="shared" si="0"/>
        <v>03/10/2021</v>
      </c>
      <c r="C19" s="37" t="s">
        <v>198</v>
      </c>
      <c r="D19" s="38"/>
      <c r="E19" s="38"/>
      <c r="F19" s="38" t="s">
        <v>590</v>
      </c>
      <c r="G19" s="39" t="s">
        <v>1115</v>
      </c>
      <c r="H19" s="40" t="s">
        <v>886</v>
      </c>
      <c r="I19" s="41" t="s">
        <v>96</v>
      </c>
      <c r="J19" s="41" t="s">
        <v>309</v>
      </c>
      <c r="K19" s="42"/>
      <c r="L19" s="42">
        <v>1200000</v>
      </c>
    </row>
    <row r="20" spans="1:12" ht="12.75">
      <c r="A20" s="40">
        <v>15</v>
      </c>
      <c r="B20" s="36" t="str">
        <f t="shared" si="0"/>
        <v>03/10/2021</v>
      </c>
      <c r="C20" s="37" t="s">
        <v>198</v>
      </c>
      <c r="D20" s="38"/>
      <c r="E20" s="38"/>
      <c r="F20" s="38" t="s">
        <v>590</v>
      </c>
      <c r="G20" s="39" t="s">
        <v>1115</v>
      </c>
      <c r="H20" s="40" t="s">
        <v>877</v>
      </c>
      <c r="I20" s="41" t="s">
        <v>340</v>
      </c>
      <c r="J20" s="41" t="s">
        <v>309</v>
      </c>
      <c r="K20" s="42"/>
      <c r="L20" s="42">
        <v>120000</v>
      </c>
    </row>
    <row r="21" spans="1:12" ht="12.75">
      <c r="A21" s="40">
        <v>16</v>
      </c>
      <c r="B21" s="36" t="str">
        <f t="shared" si="0"/>
        <v>03/10/2021</v>
      </c>
      <c r="C21" s="37" t="s">
        <v>199</v>
      </c>
      <c r="D21" s="38"/>
      <c r="E21" s="38"/>
      <c r="F21" s="38"/>
      <c r="G21" s="39" t="s">
        <v>1115</v>
      </c>
      <c r="H21" s="40" t="s">
        <v>887</v>
      </c>
      <c r="I21" s="41" t="s">
        <v>359</v>
      </c>
      <c r="J21" s="41" t="s">
        <v>309</v>
      </c>
      <c r="K21" s="42"/>
      <c r="L21" s="42">
        <v>1000000</v>
      </c>
    </row>
    <row r="22" spans="1:12" ht="12.75">
      <c r="A22" s="40">
        <v>17</v>
      </c>
      <c r="B22" s="36" t="str">
        <f t="shared" si="0"/>
        <v>04/10/2021</v>
      </c>
      <c r="C22" s="37"/>
      <c r="D22" s="37" t="s">
        <v>200</v>
      </c>
      <c r="E22" s="37" t="s">
        <v>465</v>
      </c>
      <c r="F22" s="38" t="s">
        <v>591</v>
      </c>
      <c r="G22" s="39" t="s">
        <v>1116</v>
      </c>
      <c r="H22" s="40" t="s">
        <v>888</v>
      </c>
      <c r="I22" s="41" t="s">
        <v>362</v>
      </c>
      <c r="J22" s="41" t="s">
        <v>399</v>
      </c>
      <c r="K22" s="42">
        <v>500</v>
      </c>
      <c r="L22" s="42">
        <f>500*10000</f>
        <v>5000000</v>
      </c>
    </row>
    <row r="23" spans="1:12" ht="12.75">
      <c r="A23" s="40">
        <v>18</v>
      </c>
      <c r="B23" s="36" t="str">
        <f t="shared" si="0"/>
        <v>04/10/2021</v>
      </c>
      <c r="C23" s="37"/>
      <c r="D23" s="37"/>
      <c r="E23" s="37" t="s">
        <v>465</v>
      </c>
      <c r="F23" s="38" t="s">
        <v>591</v>
      </c>
      <c r="G23" s="39" t="s">
        <v>1116</v>
      </c>
      <c r="H23" s="40" t="s">
        <v>877</v>
      </c>
      <c r="I23" s="41" t="s">
        <v>340</v>
      </c>
      <c r="J23" s="41" t="s">
        <v>399</v>
      </c>
      <c r="K23" s="42"/>
      <c r="L23" s="42">
        <v>500000</v>
      </c>
    </row>
    <row r="24" spans="1:12" ht="12.75">
      <c r="A24" s="40">
        <v>19</v>
      </c>
      <c r="B24" s="36" t="str">
        <f t="shared" si="0"/>
        <v>05/10/2021</v>
      </c>
      <c r="C24" s="37" t="s">
        <v>201</v>
      </c>
      <c r="D24" s="37" t="s">
        <v>202</v>
      </c>
      <c r="E24" s="37" t="s">
        <v>466</v>
      </c>
      <c r="F24" s="38" t="s">
        <v>592</v>
      </c>
      <c r="G24" s="39" t="s">
        <v>1117</v>
      </c>
      <c r="H24" s="40" t="s">
        <v>889</v>
      </c>
      <c r="I24" s="41" t="s">
        <v>362</v>
      </c>
      <c r="J24" s="41" t="s">
        <v>309</v>
      </c>
      <c r="K24" s="42">
        <v>300</v>
      </c>
      <c r="L24" s="42">
        <f>300*11000</f>
        <v>3300000</v>
      </c>
    </row>
    <row r="25" spans="1:12" ht="12.75">
      <c r="A25" s="40">
        <v>20</v>
      </c>
      <c r="B25" s="36" t="str">
        <f t="shared" si="0"/>
        <v>05/10/2021</v>
      </c>
      <c r="C25" s="37" t="s">
        <v>201</v>
      </c>
      <c r="D25" s="37"/>
      <c r="E25" s="37" t="s">
        <v>466</v>
      </c>
      <c r="F25" s="38" t="s">
        <v>592</v>
      </c>
      <c r="G25" s="39" t="s">
        <v>1117</v>
      </c>
      <c r="H25" s="40" t="s">
        <v>877</v>
      </c>
      <c r="I25" s="41" t="s">
        <v>340</v>
      </c>
      <c r="J25" s="41" t="s">
        <v>309</v>
      </c>
      <c r="K25" s="42"/>
      <c r="L25" s="42">
        <v>330000</v>
      </c>
    </row>
    <row r="26" spans="1:12" ht="12.75">
      <c r="A26" s="40">
        <v>21</v>
      </c>
      <c r="B26" s="36" t="str">
        <f t="shared" si="0"/>
        <v>05/10/2021</v>
      </c>
      <c r="C26" s="37" t="s">
        <v>203</v>
      </c>
      <c r="D26" s="37" t="s">
        <v>204</v>
      </c>
      <c r="E26" s="37" t="s">
        <v>467</v>
      </c>
      <c r="F26" s="38" t="s">
        <v>593</v>
      </c>
      <c r="G26" s="39" t="s">
        <v>1117</v>
      </c>
      <c r="H26" s="40" t="s">
        <v>890</v>
      </c>
      <c r="I26" s="43" t="s">
        <v>365</v>
      </c>
      <c r="J26" s="41" t="s">
        <v>309</v>
      </c>
      <c r="K26" s="42">
        <v>3000</v>
      </c>
      <c r="L26" s="42">
        <f>K26*2500</f>
        <v>7500000</v>
      </c>
    </row>
    <row r="27" spans="1:12" ht="12.75">
      <c r="A27" s="40">
        <v>22</v>
      </c>
      <c r="B27" s="36" t="str">
        <f t="shared" si="0"/>
        <v>05/10/2021</v>
      </c>
      <c r="C27" s="37" t="s">
        <v>203</v>
      </c>
      <c r="D27" s="37"/>
      <c r="E27" s="37" t="s">
        <v>467</v>
      </c>
      <c r="F27" s="38" t="s">
        <v>593</v>
      </c>
      <c r="G27" s="39" t="s">
        <v>1117</v>
      </c>
      <c r="H27" s="40" t="s">
        <v>877</v>
      </c>
      <c r="I27" s="41" t="s">
        <v>340</v>
      </c>
      <c r="J27" s="41" t="s">
        <v>309</v>
      </c>
      <c r="K27" s="42"/>
      <c r="L27" s="42">
        <f>L26*0.1</f>
        <v>750000</v>
      </c>
    </row>
    <row r="28" spans="1:12" ht="12.75">
      <c r="A28" s="40">
        <v>23</v>
      </c>
      <c r="B28" s="36" t="str">
        <f t="shared" si="0"/>
        <v>05/10/2021</v>
      </c>
      <c r="C28" s="37" t="s">
        <v>205</v>
      </c>
      <c r="D28" s="38"/>
      <c r="E28" s="38"/>
      <c r="F28" s="38"/>
      <c r="G28" s="39" t="s">
        <v>1117</v>
      </c>
      <c r="H28" s="40" t="s">
        <v>891</v>
      </c>
      <c r="I28" s="41" t="s">
        <v>309</v>
      </c>
      <c r="J28" s="41" t="s">
        <v>705</v>
      </c>
      <c r="K28" s="42"/>
      <c r="L28" s="42">
        <v>100000000</v>
      </c>
    </row>
    <row r="29" spans="1:12" ht="12.75">
      <c r="A29" s="40">
        <v>24</v>
      </c>
      <c r="B29" s="36" t="str">
        <f t="shared" si="0"/>
        <v>05/10/2021</v>
      </c>
      <c r="C29" s="37" t="s">
        <v>206</v>
      </c>
      <c r="D29" s="38"/>
      <c r="E29" s="38"/>
      <c r="F29" s="38"/>
      <c r="G29" s="39" t="s">
        <v>1117</v>
      </c>
      <c r="H29" s="40" t="s">
        <v>892</v>
      </c>
      <c r="I29" s="41" t="s">
        <v>309</v>
      </c>
      <c r="J29" s="41" t="s">
        <v>359</v>
      </c>
      <c r="K29" s="42"/>
      <c r="L29" s="42">
        <v>100000</v>
      </c>
    </row>
    <row r="30" spans="1:12" ht="12.75">
      <c r="A30" s="40">
        <v>25</v>
      </c>
      <c r="B30" s="36" t="str">
        <f t="shared" si="0"/>
        <v>06/10/2021</v>
      </c>
      <c r="C30" s="37" t="s">
        <v>207</v>
      </c>
      <c r="D30" s="31"/>
      <c r="E30" s="37" t="s">
        <v>468</v>
      </c>
      <c r="F30" s="38" t="s">
        <v>594</v>
      </c>
      <c r="G30" s="39" t="s">
        <v>1118</v>
      </c>
      <c r="H30" s="40" t="s">
        <v>877</v>
      </c>
      <c r="I30" s="41" t="s">
        <v>340</v>
      </c>
      <c r="J30" s="41" t="s">
        <v>309</v>
      </c>
      <c r="K30" s="42"/>
      <c r="L30" s="42">
        <f>L31*0.1</f>
        <v>1250000</v>
      </c>
    </row>
    <row r="31" spans="1:12" ht="12.75">
      <c r="A31" s="40">
        <v>26</v>
      </c>
      <c r="B31" s="36" t="str">
        <f t="shared" si="0"/>
        <v>06/10/2021</v>
      </c>
      <c r="C31" s="37" t="s">
        <v>207</v>
      </c>
      <c r="D31" s="37" t="s">
        <v>581</v>
      </c>
      <c r="E31" s="37" t="s">
        <v>468</v>
      </c>
      <c r="F31" s="38" t="s">
        <v>594</v>
      </c>
      <c r="G31" s="39" t="s">
        <v>1118</v>
      </c>
      <c r="H31" s="40" t="s">
        <v>893</v>
      </c>
      <c r="I31" s="41" t="s">
        <v>691</v>
      </c>
      <c r="J31" s="41" t="s">
        <v>309</v>
      </c>
      <c r="K31" s="42">
        <v>50</v>
      </c>
      <c r="L31" s="42">
        <f>K31*250000</f>
        <v>12500000</v>
      </c>
    </row>
    <row r="32" spans="1:12" ht="12.75">
      <c r="A32" s="40">
        <v>27</v>
      </c>
      <c r="B32" s="36" t="str">
        <f t="shared" si="0"/>
        <v>07/10/2021</v>
      </c>
      <c r="C32" s="37" t="s">
        <v>208</v>
      </c>
      <c r="D32" s="38"/>
      <c r="E32" s="38"/>
      <c r="F32" s="38"/>
      <c r="G32" s="39" t="s">
        <v>1119</v>
      </c>
      <c r="H32" s="40" t="s">
        <v>894</v>
      </c>
      <c r="I32" s="41" t="s">
        <v>309</v>
      </c>
      <c r="J32" s="41" t="s">
        <v>355</v>
      </c>
      <c r="K32" s="42"/>
      <c r="L32" s="42">
        <v>200000</v>
      </c>
    </row>
    <row r="33" spans="1:12" ht="12.75">
      <c r="A33" s="40">
        <v>28</v>
      </c>
      <c r="B33" s="36" t="str">
        <f t="shared" si="0"/>
        <v>07/10/2021</v>
      </c>
      <c r="C33" s="37" t="s">
        <v>209</v>
      </c>
      <c r="D33" s="38"/>
      <c r="E33" s="37" t="s">
        <v>469</v>
      </c>
      <c r="F33" s="37" t="s">
        <v>595</v>
      </c>
      <c r="G33" s="39" t="s">
        <v>1119</v>
      </c>
      <c r="H33" s="40" t="s">
        <v>895</v>
      </c>
      <c r="I33" s="41" t="s">
        <v>309</v>
      </c>
      <c r="J33" s="41" t="s">
        <v>312</v>
      </c>
      <c r="K33" s="42"/>
      <c r="L33" s="42">
        <v>25000000</v>
      </c>
    </row>
    <row r="34" spans="1:12" ht="12.75">
      <c r="A34" s="40">
        <v>29</v>
      </c>
      <c r="B34" s="36" t="str">
        <f t="shared" si="0"/>
        <v>08/10/2021</v>
      </c>
      <c r="C34" s="37" t="s">
        <v>210</v>
      </c>
      <c r="D34" s="38"/>
      <c r="E34" s="38"/>
      <c r="F34" s="38"/>
      <c r="G34" s="39" t="s">
        <v>1120</v>
      </c>
      <c r="H34" s="37" t="s">
        <v>896</v>
      </c>
      <c r="I34" s="41" t="s">
        <v>309</v>
      </c>
      <c r="J34" s="41" t="s">
        <v>326</v>
      </c>
      <c r="K34" s="42"/>
      <c r="L34" s="42">
        <v>40000000</v>
      </c>
    </row>
    <row r="35" spans="1:12" ht="12.75">
      <c r="A35" s="40">
        <v>30</v>
      </c>
      <c r="B35" s="36" t="str">
        <f t="shared" si="0"/>
        <v>08/10/2021</v>
      </c>
      <c r="C35" s="37" t="s">
        <v>211</v>
      </c>
      <c r="D35" s="38"/>
      <c r="E35" s="37" t="s">
        <v>470</v>
      </c>
      <c r="F35" s="37" t="s">
        <v>596</v>
      </c>
      <c r="G35" s="39" t="s">
        <v>1120</v>
      </c>
      <c r="H35" s="40" t="s">
        <v>895</v>
      </c>
      <c r="I35" s="41" t="s">
        <v>309</v>
      </c>
      <c r="J35" s="41" t="s">
        <v>312</v>
      </c>
      <c r="K35" s="42"/>
      <c r="L35" s="42">
        <v>25000000</v>
      </c>
    </row>
    <row r="36" spans="1:12" ht="12.75">
      <c r="A36" s="40">
        <v>31</v>
      </c>
      <c r="B36" s="36" t="str">
        <f t="shared" si="0"/>
        <v>08/10/2021</v>
      </c>
      <c r="C36" s="37" t="s">
        <v>212</v>
      </c>
      <c r="D36" s="38"/>
      <c r="E36" s="38"/>
      <c r="F36" s="38" t="s">
        <v>597</v>
      </c>
      <c r="G36" s="39" t="s">
        <v>1120</v>
      </c>
      <c r="H36" s="37" t="s">
        <v>897</v>
      </c>
      <c r="I36" s="41" t="s">
        <v>309</v>
      </c>
      <c r="J36" s="41" t="s">
        <v>97</v>
      </c>
      <c r="K36" s="42"/>
      <c r="L36" s="42">
        <v>12000000</v>
      </c>
    </row>
    <row r="37" spans="1:12" ht="12.75">
      <c r="A37" s="40">
        <v>32</v>
      </c>
      <c r="B37" s="36" t="str">
        <f t="shared" si="0"/>
        <v>08/10/2021</v>
      </c>
      <c r="C37" s="37" t="s">
        <v>213</v>
      </c>
      <c r="D37" s="38"/>
      <c r="E37" s="38"/>
      <c r="F37" s="38" t="s">
        <v>597</v>
      </c>
      <c r="G37" s="39" t="s">
        <v>1120</v>
      </c>
      <c r="H37" s="37" t="s">
        <v>898</v>
      </c>
      <c r="I37" s="41" t="s">
        <v>309</v>
      </c>
      <c r="J37" s="41" t="s">
        <v>160</v>
      </c>
      <c r="K37" s="42"/>
      <c r="L37" s="42">
        <f>L36*0.1</f>
        <v>1200000</v>
      </c>
    </row>
    <row r="38" spans="1:12" ht="12.75">
      <c r="A38" s="40">
        <v>33</v>
      </c>
      <c r="B38" s="36" t="str">
        <f t="shared" si="0"/>
        <v>09/10/2021</v>
      </c>
      <c r="C38" s="37" t="s">
        <v>214</v>
      </c>
      <c r="D38" s="38"/>
      <c r="E38" s="38"/>
      <c r="F38" s="38"/>
      <c r="G38" s="39" t="s">
        <v>1121</v>
      </c>
      <c r="H38" s="37" t="s">
        <v>892</v>
      </c>
      <c r="I38" s="41" t="s">
        <v>309</v>
      </c>
      <c r="J38" s="41" t="s">
        <v>359</v>
      </c>
      <c r="K38" s="42"/>
      <c r="L38" s="42">
        <v>1000000</v>
      </c>
    </row>
    <row r="39" spans="1:12" ht="12.75">
      <c r="A39" s="40">
        <v>34</v>
      </c>
      <c r="B39" s="36" t="str">
        <f t="shared" si="0"/>
        <v>09/10/2021</v>
      </c>
      <c r="C39" s="37" t="s">
        <v>215</v>
      </c>
      <c r="D39" s="38"/>
      <c r="E39" s="38"/>
      <c r="F39" s="38"/>
      <c r="G39" s="39" t="s">
        <v>1121</v>
      </c>
      <c r="H39" s="37" t="s">
        <v>899</v>
      </c>
      <c r="I39" s="41" t="s">
        <v>309</v>
      </c>
      <c r="J39" s="41" t="s">
        <v>355</v>
      </c>
      <c r="K39" s="42"/>
      <c r="L39" s="42">
        <v>150000</v>
      </c>
    </row>
    <row r="40" spans="1:12" ht="12.75">
      <c r="A40" s="40">
        <v>35</v>
      </c>
      <c r="B40" s="36" t="str">
        <f t="shared" si="0"/>
        <v>09/10/2021</v>
      </c>
      <c r="C40" s="37" t="s">
        <v>216</v>
      </c>
      <c r="D40" s="38"/>
      <c r="E40" s="38"/>
      <c r="F40" s="38"/>
      <c r="G40" s="39" t="s">
        <v>1121</v>
      </c>
      <c r="H40" s="37" t="s">
        <v>900</v>
      </c>
      <c r="I40" s="41" t="s">
        <v>309</v>
      </c>
      <c r="J40" s="41" t="s">
        <v>359</v>
      </c>
      <c r="K40" s="42"/>
      <c r="L40" s="42">
        <v>80000</v>
      </c>
    </row>
    <row r="41" spans="1:12" ht="12.75">
      <c r="A41" s="40">
        <v>36</v>
      </c>
      <c r="B41" s="36" t="str">
        <f t="shared" si="0"/>
        <v>10/10/2021</v>
      </c>
      <c r="C41" s="37" t="s">
        <v>217</v>
      </c>
      <c r="D41" s="38"/>
      <c r="E41" s="37" t="s">
        <v>471</v>
      </c>
      <c r="F41" s="37" t="s">
        <v>598</v>
      </c>
      <c r="G41" s="39" t="s">
        <v>1122</v>
      </c>
      <c r="H41" s="40" t="s">
        <v>895</v>
      </c>
      <c r="I41" s="41" t="s">
        <v>309</v>
      </c>
      <c r="J41" s="41" t="s">
        <v>312</v>
      </c>
      <c r="K41" s="42"/>
      <c r="L41" s="42">
        <v>15000000</v>
      </c>
    </row>
    <row r="42" spans="1:12" ht="12.75">
      <c r="A42" s="40">
        <v>37</v>
      </c>
      <c r="B42" s="36" t="str">
        <f t="shared" si="0"/>
        <v>12/10/2021</v>
      </c>
      <c r="C42" s="37" t="s">
        <v>218</v>
      </c>
      <c r="D42" s="38"/>
      <c r="E42" s="38"/>
      <c r="F42" s="38"/>
      <c r="G42" s="39" t="s">
        <v>1123</v>
      </c>
      <c r="H42" s="37" t="s">
        <v>901</v>
      </c>
      <c r="I42" s="41" t="s">
        <v>179</v>
      </c>
      <c r="J42" s="41" t="s">
        <v>309</v>
      </c>
      <c r="K42" s="42"/>
      <c r="L42" s="42">
        <v>500000</v>
      </c>
    </row>
    <row r="43" spans="1:12" ht="12.75">
      <c r="A43" s="40">
        <v>38</v>
      </c>
      <c r="B43" s="36" t="str">
        <f t="shared" si="0"/>
        <v>12/10/2015</v>
      </c>
      <c r="C43" s="37" t="s">
        <v>219</v>
      </c>
      <c r="D43" s="38"/>
      <c r="E43" s="38"/>
      <c r="F43" s="38" t="s">
        <v>599</v>
      </c>
      <c r="G43" s="39" t="s">
        <v>685</v>
      </c>
      <c r="H43" s="37" t="s">
        <v>902</v>
      </c>
      <c r="I43" s="41" t="s">
        <v>94</v>
      </c>
      <c r="J43" s="41" t="s">
        <v>309</v>
      </c>
      <c r="K43" s="42"/>
      <c r="L43" s="42">
        <v>500000</v>
      </c>
    </row>
    <row r="44" spans="1:12" ht="12.75">
      <c r="A44" s="40">
        <v>39</v>
      </c>
      <c r="B44" s="36" t="str">
        <f t="shared" si="0"/>
        <v>12/10/2021</v>
      </c>
      <c r="C44" s="37" t="s">
        <v>219</v>
      </c>
      <c r="D44" s="38"/>
      <c r="E44" s="38"/>
      <c r="F44" s="38" t="s">
        <v>599</v>
      </c>
      <c r="G44" s="39" t="s">
        <v>1123</v>
      </c>
      <c r="H44" s="37" t="s">
        <v>877</v>
      </c>
      <c r="I44" s="41" t="s">
        <v>340</v>
      </c>
      <c r="J44" s="41" t="s">
        <v>309</v>
      </c>
      <c r="K44" s="42"/>
      <c r="L44" s="42">
        <f>L43*0.1</f>
        <v>50000</v>
      </c>
    </row>
    <row r="45" spans="1:12" ht="12.75">
      <c r="A45" s="40">
        <v>40</v>
      </c>
      <c r="B45" s="36" t="str">
        <f t="shared" si="0"/>
        <v>12/10/2021</v>
      </c>
      <c r="C45" s="37" t="s">
        <v>220</v>
      </c>
      <c r="D45" s="38"/>
      <c r="E45" s="37" t="s">
        <v>472</v>
      </c>
      <c r="F45" s="37" t="s">
        <v>648</v>
      </c>
      <c r="G45" s="39" t="s">
        <v>1123</v>
      </c>
      <c r="H45" s="37" t="s">
        <v>903</v>
      </c>
      <c r="I45" s="41" t="s">
        <v>312</v>
      </c>
      <c r="J45" s="41" t="s">
        <v>309</v>
      </c>
      <c r="K45" s="42"/>
      <c r="L45" s="42">
        <v>40000000</v>
      </c>
    </row>
    <row r="46" spans="1:12" ht="12.75">
      <c r="A46" s="40">
        <v>41</v>
      </c>
      <c r="B46" s="36" t="str">
        <f t="shared" si="0"/>
        <v>12/10/2021</v>
      </c>
      <c r="C46" s="37"/>
      <c r="D46" s="37" t="s">
        <v>221</v>
      </c>
      <c r="E46" s="37"/>
      <c r="F46" s="38"/>
      <c r="G46" s="39" t="s">
        <v>1123</v>
      </c>
      <c r="H46" s="37" t="s">
        <v>904</v>
      </c>
      <c r="I46" s="41" t="s">
        <v>29</v>
      </c>
      <c r="J46" s="41" t="s">
        <v>362</v>
      </c>
      <c r="K46" s="42">
        <v>300</v>
      </c>
      <c r="L46" s="42">
        <f>K46*7500</f>
        <v>2250000</v>
      </c>
    </row>
    <row r="47" spans="1:12" ht="12.75">
      <c r="A47" s="40">
        <v>42</v>
      </c>
      <c r="B47" s="36" t="str">
        <f t="shared" si="0"/>
        <v>12/10/2021</v>
      </c>
      <c r="C47" s="37" t="s">
        <v>222</v>
      </c>
      <c r="D47" s="38"/>
      <c r="E47" s="38"/>
      <c r="F47" s="38"/>
      <c r="G47" s="39" t="s">
        <v>1123</v>
      </c>
      <c r="H47" s="37" t="s">
        <v>905</v>
      </c>
      <c r="I47" s="41" t="s">
        <v>708</v>
      </c>
      <c r="J47" s="41" t="s">
        <v>309</v>
      </c>
      <c r="K47" s="42"/>
      <c r="L47" s="42">
        <v>35000000</v>
      </c>
    </row>
    <row r="48" spans="1:12" ht="12.75">
      <c r="A48" s="40">
        <v>43</v>
      </c>
      <c r="B48" s="36" t="str">
        <f t="shared" si="0"/>
        <v>12/10/2021</v>
      </c>
      <c r="C48" s="37" t="s">
        <v>223</v>
      </c>
      <c r="D48" s="37" t="s">
        <v>224</v>
      </c>
      <c r="E48" s="37" t="s">
        <v>473</v>
      </c>
      <c r="F48" s="38" t="s">
        <v>600</v>
      </c>
      <c r="G48" s="39" t="s">
        <v>1123</v>
      </c>
      <c r="H48" s="37" t="s">
        <v>906</v>
      </c>
      <c r="I48" s="41" t="s">
        <v>362</v>
      </c>
      <c r="J48" s="41" t="s">
        <v>309</v>
      </c>
      <c r="K48" s="42"/>
      <c r="L48" s="42">
        <v>100000</v>
      </c>
    </row>
    <row r="49" spans="1:12" ht="12.75">
      <c r="A49" s="40">
        <v>44</v>
      </c>
      <c r="B49" s="36" t="str">
        <f t="shared" si="0"/>
        <v>12/10/2021</v>
      </c>
      <c r="C49" s="37" t="s">
        <v>223</v>
      </c>
      <c r="D49" s="37"/>
      <c r="E49" s="37" t="s">
        <v>473</v>
      </c>
      <c r="F49" s="38" t="s">
        <v>600</v>
      </c>
      <c r="G49" s="39" t="s">
        <v>1123</v>
      </c>
      <c r="H49" s="37" t="s">
        <v>877</v>
      </c>
      <c r="I49" s="41" t="s">
        <v>340</v>
      </c>
      <c r="J49" s="41" t="s">
        <v>309</v>
      </c>
      <c r="K49" s="42"/>
      <c r="L49" s="42">
        <f>L48*0.1</f>
        <v>10000</v>
      </c>
    </row>
    <row r="50" spans="1:12" ht="12.75">
      <c r="A50" s="40">
        <v>45</v>
      </c>
      <c r="B50" s="36" t="str">
        <f t="shared" si="0"/>
        <v>12/10/2021</v>
      </c>
      <c r="C50" s="37" t="s">
        <v>225</v>
      </c>
      <c r="D50" s="38"/>
      <c r="E50" s="37" t="s">
        <v>474</v>
      </c>
      <c r="F50" s="38" t="s">
        <v>601</v>
      </c>
      <c r="G50" s="39" t="s">
        <v>1123</v>
      </c>
      <c r="H50" s="37" t="s">
        <v>907</v>
      </c>
      <c r="I50" s="41" t="s">
        <v>94</v>
      </c>
      <c r="J50" s="41" t="s">
        <v>309</v>
      </c>
      <c r="K50" s="42"/>
      <c r="L50" s="42">
        <v>2000000</v>
      </c>
    </row>
    <row r="51" spans="1:12" ht="12.75">
      <c r="A51" s="40">
        <v>46</v>
      </c>
      <c r="B51" s="36" t="str">
        <f t="shared" si="0"/>
        <v>12/10/2021</v>
      </c>
      <c r="C51" s="37" t="s">
        <v>225</v>
      </c>
      <c r="D51" s="38"/>
      <c r="E51" s="37" t="s">
        <v>474</v>
      </c>
      <c r="F51" s="38" t="s">
        <v>601</v>
      </c>
      <c r="G51" s="39" t="s">
        <v>1123</v>
      </c>
      <c r="H51" s="37" t="s">
        <v>877</v>
      </c>
      <c r="I51" s="41" t="s">
        <v>340</v>
      </c>
      <c r="J51" s="41" t="s">
        <v>309</v>
      </c>
      <c r="K51" s="42"/>
      <c r="L51" s="42">
        <f>L50*0.1</f>
        <v>200000</v>
      </c>
    </row>
    <row r="52" spans="1:12" ht="12.75">
      <c r="A52" s="40">
        <v>47</v>
      </c>
      <c r="B52" s="36" t="str">
        <f t="shared" si="0"/>
        <v>12/10/2021</v>
      </c>
      <c r="C52" s="37" t="s">
        <v>226</v>
      </c>
      <c r="D52" s="38"/>
      <c r="E52" s="38"/>
      <c r="F52" s="38" t="s">
        <v>602</v>
      </c>
      <c r="G52" s="39" t="s">
        <v>1123</v>
      </c>
      <c r="H52" s="37" t="s">
        <v>908</v>
      </c>
      <c r="I52" s="41" t="s">
        <v>50</v>
      </c>
      <c r="J52" s="41" t="s">
        <v>309</v>
      </c>
      <c r="K52" s="42"/>
      <c r="L52" s="42">
        <v>1200000</v>
      </c>
    </row>
    <row r="53" spans="1:12" ht="12.75">
      <c r="A53" s="40">
        <v>48</v>
      </c>
      <c r="B53" s="36" t="str">
        <f t="shared" si="0"/>
        <v>12/10/2021</v>
      </c>
      <c r="C53" s="37" t="s">
        <v>226</v>
      </c>
      <c r="D53" s="38"/>
      <c r="E53" s="38"/>
      <c r="F53" s="38" t="s">
        <v>602</v>
      </c>
      <c r="G53" s="39" t="s">
        <v>1123</v>
      </c>
      <c r="H53" s="37" t="s">
        <v>877</v>
      </c>
      <c r="I53" s="41" t="s">
        <v>340</v>
      </c>
      <c r="J53" s="41" t="s">
        <v>309</v>
      </c>
      <c r="K53" s="42"/>
      <c r="L53" s="42">
        <f>L52*0.1</f>
        <v>120000</v>
      </c>
    </row>
    <row r="54" spans="1:12" ht="12.75">
      <c r="A54" s="40">
        <v>49</v>
      </c>
      <c r="B54" s="36" t="str">
        <f t="shared" si="0"/>
        <v>14/10/2021</v>
      </c>
      <c r="C54" s="37" t="s">
        <v>227</v>
      </c>
      <c r="D54" s="38"/>
      <c r="E54" s="38"/>
      <c r="F54" s="38"/>
      <c r="G54" s="39" t="s">
        <v>1124</v>
      </c>
      <c r="H54" s="37" t="s">
        <v>909</v>
      </c>
      <c r="I54" s="41" t="s">
        <v>359</v>
      </c>
      <c r="J54" s="41" t="s">
        <v>309</v>
      </c>
      <c r="K54" s="42"/>
      <c r="L54" s="42">
        <v>2000000</v>
      </c>
    </row>
    <row r="55" spans="1:12" ht="12.75">
      <c r="A55" s="40">
        <v>50</v>
      </c>
      <c r="B55" s="36" t="str">
        <f t="shared" si="0"/>
        <v>14/10/2021</v>
      </c>
      <c r="C55" s="37" t="s">
        <v>228</v>
      </c>
      <c r="D55" s="38"/>
      <c r="E55" s="38"/>
      <c r="F55" s="38" t="s">
        <v>603</v>
      </c>
      <c r="G55" s="39" t="s">
        <v>1124</v>
      </c>
      <c r="H55" s="37" t="s">
        <v>910</v>
      </c>
      <c r="I55" s="41" t="s">
        <v>373</v>
      </c>
      <c r="J55" s="43" t="s">
        <v>309</v>
      </c>
      <c r="K55" s="42"/>
      <c r="L55" s="42">
        <v>35000000</v>
      </c>
    </row>
    <row r="56" spans="1:12" ht="12.75">
      <c r="A56" s="40">
        <v>51</v>
      </c>
      <c r="B56" s="36" t="str">
        <f t="shared" si="0"/>
        <v>14/10/2021</v>
      </c>
      <c r="C56" s="37" t="s">
        <v>228</v>
      </c>
      <c r="D56" s="38"/>
      <c r="E56" s="38"/>
      <c r="F56" s="38" t="s">
        <v>603</v>
      </c>
      <c r="G56" s="39" t="s">
        <v>1124</v>
      </c>
      <c r="H56" s="37" t="s">
        <v>877</v>
      </c>
      <c r="I56" s="41" t="s">
        <v>342</v>
      </c>
      <c r="J56" s="43" t="s">
        <v>309</v>
      </c>
      <c r="K56" s="42"/>
      <c r="L56" s="42">
        <f>L55*0.1</f>
        <v>3500000</v>
      </c>
    </row>
    <row r="57" spans="1:12" ht="12.75">
      <c r="A57" s="40">
        <v>52</v>
      </c>
      <c r="B57" s="36" t="str">
        <f t="shared" si="0"/>
        <v>14/10/2021</v>
      </c>
      <c r="C57" s="37" t="s">
        <v>229</v>
      </c>
      <c r="D57" s="38"/>
      <c r="E57" s="38"/>
      <c r="F57" s="38"/>
      <c r="G57" s="39" t="s">
        <v>1124</v>
      </c>
      <c r="H57" s="37" t="s">
        <v>911</v>
      </c>
      <c r="I57" s="41" t="s">
        <v>321</v>
      </c>
      <c r="J57" s="41" t="s">
        <v>309</v>
      </c>
      <c r="K57" s="42"/>
      <c r="L57" s="42">
        <v>30000000</v>
      </c>
    </row>
    <row r="58" spans="1:12" ht="12.75">
      <c r="A58" s="40">
        <v>53</v>
      </c>
      <c r="B58" s="36" t="str">
        <f t="shared" si="0"/>
        <v>14/10/2021</v>
      </c>
      <c r="C58" s="37" t="s">
        <v>230</v>
      </c>
      <c r="D58" s="38"/>
      <c r="E58" s="38"/>
      <c r="F58" s="38"/>
      <c r="G58" s="39" t="s">
        <v>1124</v>
      </c>
      <c r="H58" s="37" t="s">
        <v>912</v>
      </c>
      <c r="I58" s="41" t="s">
        <v>377</v>
      </c>
      <c r="J58" s="41" t="s">
        <v>309</v>
      </c>
      <c r="K58" s="42"/>
      <c r="L58" s="42">
        <v>40000000</v>
      </c>
    </row>
    <row r="59" spans="1:12" ht="12.75">
      <c r="A59" s="40">
        <v>54</v>
      </c>
      <c r="B59" s="36" t="str">
        <f t="shared" si="0"/>
        <v>15/10/2021</v>
      </c>
      <c r="C59" s="37" t="s">
        <v>231</v>
      </c>
      <c r="D59" s="38"/>
      <c r="E59" s="38"/>
      <c r="F59" s="38"/>
      <c r="G59" s="39" t="s">
        <v>1125</v>
      </c>
      <c r="H59" s="37" t="s">
        <v>887</v>
      </c>
      <c r="I59" s="41" t="s">
        <v>359</v>
      </c>
      <c r="J59" s="41" t="s">
        <v>309</v>
      </c>
      <c r="K59" s="42"/>
      <c r="L59" s="42">
        <v>400000</v>
      </c>
    </row>
    <row r="60" spans="1:12" ht="12.75">
      <c r="A60" s="40">
        <v>55</v>
      </c>
      <c r="B60" s="36" t="str">
        <f t="shared" si="0"/>
        <v>15/10/2021</v>
      </c>
      <c r="C60" s="37" t="s">
        <v>232</v>
      </c>
      <c r="D60" s="38"/>
      <c r="E60" s="38"/>
      <c r="F60" s="38"/>
      <c r="G60" s="39" t="s">
        <v>1125</v>
      </c>
      <c r="H60" s="37" t="s">
        <v>913</v>
      </c>
      <c r="I60" s="41" t="s">
        <v>171</v>
      </c>
      <c r="J60" s="41" t="s">
        <v>309</v>
      </c>
      <c r="K60" s="42"/>
      <c r="L60" s="42">
        <v>1500000</v>
      </c>
    </row>
    <row r="61" spans="1:12" ht="12.75">
      <c r="A61" s="40">
        <v>56</v>
      </c>
      <c r="B61" s="36" t="str">
        <f t="shared" si="0"/>
        <v>15/10/2021</v>
      </c>
      <c r="C61" s="37" t="s">
        <v>233</v>
      </c>
      <c r="D61" s="38"/>
      <c r="E61" s="38"/>
      <c r="F61" s="38"/>
      <c r="G61" s="39" t="s">
        <v>1125</v>
      </c>
      <c r="H61" s="37" t="s">
        <v>914</v>
      </c>
      <c r="I61" s="41" t="s">
        <v>407</v>
      </c>
      <c r="J61" s="41" t="s">
        <v>309</v>
      </c>
      <c r="K61" s="42"/>
      <c r="L61" s="42">
        <v>10000000</v>
      </c>
    </row>
    <row r="62" spans="1:12" ht="12.75">
      <c r="A62" s="40">
        <v>57</v>
      </c>
      <c r="B62" s="36" t="str">
        <f t="shared" si="0"/>
        <v>15/10/2021</v>
      </c>
      <c r="C62" s="37" t="s">
        <v>234</v>
      </c>
      <c r="D62" s="37" t="s">
        <v>235</v>
      </c>
      <c r="E62" s="37" t="s">
        <v>475</v>
      </c>
      <c r="F62" s="38" t="s">
        <v>604</v>
      </c>
      <c r="G62" s="39" t="s">
        <v>1125</v>
      </c>
      <c r="H62" s="37" t="s">
        <v>915</v>
      </c>
      <c r="I62" s="41" t="s">
        <v>691</v>
      </c>
      <c r="J62" s="41" t="s">
        <v>309</v>
      </c>
      <c r="K62" s="42">
        <v>62</v>
      </c>
      <c r="L62" s="42">
        <f>K62*247000</f>
        <v>15314000</v>
      </c>
    </row>
    <row r="63" spans="1:12" ht="12.75">
      <c r="A63" s="40">
        <v>58</v>
      </c>
      <c r="B63" s="36" t="str">
        <f t="shared" si="0"/>
        <v>15/10/2021</v>
      </c>
      <c r="C63" s="37" t="s">
        <v>234</v>
      </c>
      <c r="D63" s="37"/>
      <c r="E63" s="37" t="s">
        <v>475</v>
      </c>
      <c r="F63" s="38" t="s">
        <v>604</v>
      </c>
      <c r="G63" s="39" t="s">
        <v>1125</v>
      </c>
      <c r="H63" s="37" t="s">
        <v>877</v>
      </c>
      <c r="I63" s="41" t="s">
        <v>340</v>
      </c>
      <c r="J63" s="41" t="s">
        <v>309</v>
      </c>
      <c r="K63" s="42"/>
      <c r="L63" s="42">
        <v>1531400</v>
      </c>
    </row>
    <row r="64" spans="1:12" ht="12.75">
      <c r="A64" s="40">
        <v>59</v>
      </c>
      <c r="B64" s="36" t="str">
        <f t="shared" si="0"/>
        <v>16/10/2021</v>
      </c>
      <c r="C64" s="37"/>
      <c r="D64" s="37" t="s">
        <v>236</v>
      </c>
      <c r="E64" s="37" t="s">
        <v>476</v>
      </c>
      <c r="F64" s="38" t="s">
        <v>605</v>
      </c>
      <c r="G64" s="39" t="s">
        <v>1126</v>
      </c>
      <c r="H64" s="37" t="s">
        <v>916</v>
      </c>
      <c r="I64" s="41" t="s">
        <v>362</v>
      </c>
      <c r="J64" s="41" t="s">
        <v>398</v>
      </c>
      <c r="K64" s="42">
        <v>10000</v>
      </c>
      <c r="L64" s="42">
        <f>1000*10500</f>
        <v>10500000</v>
      </c>
    </row>
    <row r="65" spans="1:12" ht="12.75">
      <c r="A65" s="40">
        <v>60</v>
      </c>
      <c r="B65" s="36" t="str">
        <f t="shared" si="0"/>
        <v>16/10/2021</v>
      </c>
      <c r="C65" s="37"/>
      <c r="D65" s="37"/>
      <c r="E65" s="37" t="s">
        <v>476</v>
      </c>
      <c r="F65" s="38" t="s">
        <v>605</v>
      </c>
      <c r="G65" s="39" t="s">
        <v>1126</v>
      </c>
      <c r="H65" s="37" t="s">
        <v>877</v>
      </c>
      <c r="I65" s="41" t="s">
        <v>340</v>
      </c>
      <c r="J65" s="41" t="s">
        <v>398</v>
      </c>
      <c r="K65" s="42"/>
      <c r="L65" s="42">
        <v>1050000</v>
      </c>
    </row>
    <row r="66" spans="1:12" ht="12.75">
      <c r="A66" s="40">
        <v>61</v>
      </c>
      <c r="B66" s="36" t="str">
        <f t="shared" si="0"/>
        <v>16/10/2021</v>
      </c>
      <c r="C66" s="37"/>
      <c r="D66" s="37" t="s">
        <v>237</v>
      </c>
      <c r="E66" s="37" t="s">
        <v>477</v>
      </c>
      <c r="F66" s="38" t="s">
        <v>606</v>
      </c>
      <c r="G66" s="39" t="s">
        <v>1126</v>
      </c>
      <c r="H66" s="37" t="s">
        <v>917</v>
      </c>
      <c r="I66" s="43" t="s">
        <v>361</v>
      </c>
      <c r="J66" s="41" t="s">
        <v>396</v>
      </c>
      <c r="K66" s="42">
        <v>9286</v>
      </c>
      <c r="L66" s="42">
        <f>9286*19000</f>
        <v>176434000</v>
      </c>
    </row>
    <row r="67" spans="1:12" ht="12.75">
      <c r="A67" s="40">
        <v>62</v>
      </c>
      <c r="B67" s="36" t="str">
        <f t="shared" si="0"/>
        <v>16/10/2021</v>
      </c>
      <c r="C67" s="37"/>
      <c r="D67" s="37"/>
      <c r="E67" s="37" t="s">
        <v>477</v>
      </c>
      <c r="F67" s="38" t="s">
        <v>606</v>
      </c>
      <c r="G67" s="39" t="s">
        <v>1126</v>
      </c>
      <c r="H67" s="37" t="s">
        <v>877</v>
      </c>
      <c r="I67" s="41" t="s">
        <v>340</v>
      </c>
      <c r="J67" s="41" t="s">
        <v>396</v>
      </c>
      <c r="K67" s="42"/>
      <c r="L67" s="42">
        <v>17643400</v>
      </c>
    </row>
    <row r="68" spans="1:12" ht="12.75">
      <c r="A68" s="40">
        <v>63</v>
      </c>
      <c r="B68" s="36" t="str">
        <f t="shared" si="0"/>
        <v>17/10/2021</v>
      </c>
      <c r="C68" s="37"/>
      <c r="D68" s="37" t="s">
        <v>238</v>
      </c>
      <c r="E68" s="37" t="s">
        <v>478</v>
      </c>
      <c r="F68" s="38" t="s">
        <v>607</v>
      </c>
      <c r="G68" s="39" t="s">
        <v>1127</v>
      </c>
      <c r="H68" s="37" t="s">
        <v>918</v>
      </c>
      <c r="I68" s="43" t="s">
        <v>364</v>
      </c>
      <c r="J68" s="41" t="s">
        <v>397</v>
      </c>
      <c r="K68" s="42">
        <v>300</v>
      </c>
      <c r="L68" s="42">
        <f>300*16500</f>
        <v>4950000</v>
      </c>
    </row>
    <row r="69" spans="1:12" ht="12.75">
      <c r="A69" s="40">
        <v>64</v>
      </c>
      <c r="B69" s="36" t="str">
        <f t="shared" si="0"/>
        <v>17/10/2021</v>
      </c>
      <c r="C69" s="37"/>
      <c r="D69" s="37"/>
      <c r="E69" s="37" t="s">
        <v>478</v>
      </c>
      <c r="F69" s="38" t="s">
        <v>607</v>
      </c>
      <c r="G69" s="39" t="s">
        <v>1127</v>
      </c>
      <c r="H69" s="37" t="s">
        <v>877</v>
      </c>
      <c r="I69" s="41" t="s">
        <v>340</v>
      </c>
      <c r="J69" s="41" t="s">
        <v>397</v>
      </c>
      <c r="K69" s="42"/>
      <c r="L69" s="42">
        <v>495000</v>
      </c>
    </row>
    <row r="70" spans="1:12" ht="12.75">
      <c r="A70" s="40">
        <v>65</v>
      </c>
      <c r="B70" s="36" t="str">
        <f t="shared" si="0"/>
        <v>17/10/2021</v>
      </c>
      <c r="C70" s="37"/>
      <c r="D70" s="37" t="s">
        <v>239</v>
      </c>
      <c r="E70" s="37" t="s">
        <v>479</v>
      </c>
      <c r="F70" s="38" t="s">
        <v>608</v>
      </c>
      <c r="G70" s="39" t="s">
        <v>1127</v>
      </c>
      <c r="H70" s="37" t="s">
        <v>916</v>
      </c>
      <c r="I70" s="41" t="s">
        <v>362</v>
      </c>
      <c r="J70" s="41" t="s">
        <v>408</v>
      </c>
      <c r="K70" s="42">
        <v>11000</v>
      </c>
      <c r="L70" s="42">
        <f>11000*11000</f>
        <v>121000000</v>
      </c>
    </row>
    <row r="71" spans="1:12" ht="12.75">
      <c r="A71" s="40">
        <v>66</v>
      </c>
      <c r="B71" s="36" t="str">
        <f aca="true" t="shared" si="1" ref="B71:B134">G71</f>
        <v>17/10/2021</v>
      </c>
      <c r="C71" s="37"/>
      <c r="D71" s="37"/>
      <c r="E71" s="37" t="s">
        <v>479</v>
      </c>
      <c r="F71" s="38" t="s">
        <v>608</v>
      </c>
      <c r="G71" s="39" t="s">
        <v>1127</v>
      </c>
      <c r="H71" s="37" t="s">
        <v>877</v>
      </c>
      <c r="I71" s="41" t="s">
        <v>340</v>
      </c>
      <c r="J71" s="41" t="s">
        <v>408</v>
      </c>
      <c r="K71" s="42"/>
      <c r="L71" s="42">
        <v>12100000</v>
      </c>
    </row>
    <row r="72" spans="1:12" ht="12.75">
      <c r="A72" s="40">
        <v>67</v>
      </c>
      <c r="B72" s="36" t="str">
        <f t="shared" si="1"/>
        <v>17/10/2021</v>
      </c>
      <c r="C72" s="37"/>
      <c r="D72" s="37" t="s">
        <v>240</v>
      </c>
      <c r="E72" s="37" t="s">
        <v>480</v>
      </c>
      <c r="F72" s="38" t="s">
        <v>609</v>
      </c>
      <c r="G72" s="39" t="s">
        <v>1127</v>
      </c>
      <c r="H72" s="37" t="s">
        <v>919</v>
      </c>
      <c r="I72" s="43" t="s">
        <v>365</v>
      </c>
      <c r="J72" s="41" t="s">
        <v>404</v>
      </c>
      <c r="K72" s="42">
        <v>1267</v>
      </c>
      <c r="L72" s="42">
        <f>1267*2200</f>
        <v>2787400</v>
      </c>
    </row>
    <row r="73" spans="1:12" ht="12.75">
      <c r="A73" s="40">
        <v>68</v>
      </c>
      <c r="B73" s="36" t="str">
        <f t="shared" si="1"/>
        <v>17/10/2021</v>
      </c>
      <c r="C73" s="37"/>
      <c r="D73" s="37"/>
      <c r="E73" s="37" t="s">
        <v>480</v>
      </c>
      <c r="F73" s="38" t="s">
        <v>609</v>
      </c>
      <c r="G73" s="39" t="s">
        <v>1127</v>
      </c>
      <c r="H73" s="37" t="s">
        <v>877</v>
      </c>
      <c r="I73" s="41" t="s">
        <v>340</v>
      </c>
      <c r="J73" s="41" t="s">
        <v>404</v>
      </c>
      <c r="K73" s="42"/>
      <c r="L73" s="42">
        <v>278740</v>
      </c>
    </row>
    <row r="74" spans="1:12" ht="12.75">
      <c r="A74" s="40">
        <v>69</v>
      </c>
      <c r="B74" s="36" t="str">
        <f t="shared" si="1"/>
        <v>18/10/2021</v>
      </c>
      <c r="C74" s="37"/>
      <c r="D74" s="37" t="s">
        <v>241</v>
      </c>
      <c r="E74" s="37" t="s">
        <v>481</v>
      </c>
      <c r="F74" s="38" t="s">
        <v>610</v>
      </c>
      <c r="G74" s="39" t="s">
        <v>1128</v>
      </c>
      <c r="H74" s="37" t="s">
        <v>919</v>
      </c>
      <c r="I74" s="43" t="s">
        <v>365</v>
      </c>
      <c r="J74" s="41" t="s">
        <v>399</v>
      </c>
      <c r="K74" s="42">
        <v>40</v>
      </c>
      <c r="L74" s="42">
        <f>40*2230</f>
        <v>89200</v>
      </c>
    </row>
    <row r="75" spans="1:12" ht="12.75">
      <c r="A75" s="40">
        <v>70</v>
      </c>
      <c r="B75" s="36" t="str">
        <f t="shared" si="1"/>
        <v>18/10/2021</v>
      </c>
      <c r="C75" s="37"/>
      <c r="D75" s="37"/>
      <c r="E75" s="37" t="s">
        <v>481</v>
      </c>
      <c r="F75" s="38" t="s">
        <v>610</v>
      </c>
      <c r="G75" s="39" t="s">
        <v>1128</v>
      </c>
      <c r="H75" s="37" t="s">
        <v>877</v>
      </c>
      <c r="I75" s="41" t="s">
        <v>340</v>
      </c>
      <c r="J75" s="41" t="s">
        <v>399</v>
      </c>
      <c r="K75" s="42"/>
      <c r="L75" s="42">
        <v>8920</v>
      </c>
    </row>
    <row r="76" spans="1:12" ht="12.75">
      <c r="A76" s="40">
        <v>71</v>
      </c>
      <c r="B76" s="36" t="str">
        <f t="shared" si="1"/>
        <v>18/10/2021</v>
      </c>
      <c r="C76" s="37"/>
      <c r="D76" s="37" t="s">
        <v>242</v>
      </c>
      <c r="E76" s="37" t="s">
        <v>482</v>
      </c>
      <c r="F76" s="38" t="s">
        <v>611</v>
      </c>
      <c r="G76" s="39" t="s">
        <v>1128</v>
      </c>
      <c r="H76" s="37" t="s">
        <v>917</v>
      </c>
      <c r="I76" s="43" t="s">
        <v>361</v>
      </c>
      <c r="J76" s="41" t="s">
        <v>405</v>
      </c>
      <c r="K76" s="42">
        <v>11190</v>
      </c>
      <c r="L76" s="42">
        <f>11190*19100</f>
        <v>213729000</v>
      </c>
    </row>
    <row r="77" spans="1:12" ht="12.75">
      <c r="A77" s="40">
        <v>72</v>
      </c>
      <c r="B77" s="36" t="str">
        <f t="shared" si="1"/>
        <v>18/10/2021</v>
      </c>
      <c r="C77" s="37"/>
      <c r="D77" s="37"/>
      <c r="E77" s="37" t="s">
        <v>482</v>
      </c>
      <c r="F77" s="38" t="s">
        <v>611</v>
      </c>
      <c r="G77" s="39" t="s">
        <v>1128</v>
      </c>
      <c r="H77" s="37" t="s">
        <v>877</v>
      </c>
      <c r="I77" s="41" t="s">
        <v>340</v>
      </c>
      <c r="J77" s="41" t="s">
        <v>405</v>
      </c>
      <c r="K77" s="42"/>
      <c r="L77" s="42">
        <v>21372900</v>
      </c>
    </row>
    <row r="78" spans="1:12" ht="12.75">
      <c r="A78" s="40">
        <v>73</v>
      </c>
      <c r="B78" s="36" t="str">
        <f t="shared" si="1"/>
        <v>19/10/2021</v>
      </c>
      <c r="C78" s="37"/>
      <c r="D78" s="37" t="s">
        <v>243</v>
      </c>
      <c r="E78" s="37" t="s">
        <v>483</v>
      </c>
      <c r="F78" s="38" t="s">
        <v>612</v>
      </c>
      <c r="G78" s="39" t="s">
        <v>1129</v>
      </c>
      <c r="H78" s="37" t="s">
        <v>915</v>
      </c>
      <c r="I78" s="41" t="s">
        <v>691</v>
      </c>
      <c r="J78" s="41" t="s">
        <v>401</v>
      </c>
      <c r="K78" s="42">
        <v>210</v>
      </c>
      <c r="L78" s="42">
        <f>K78*247000</f>
        <v>51870000</v>
      </c>
    </row>
    <row r="79" spans="1:12" ht="12.75">
      <c r="A79" s="40">
        <v>74</v>
      </c>
      <c r="B79" s="36" t="str">
        <f t="shared" si="1"/>
        <v>19/10/2021</v>
      </c>
      <c r="C79" s="37"/>
      <c r="D79" s="37"/>
      <c r="E79" s="37" t="s">
        <v>483</v>
      </c>
      <c r="F79" s="38" t="s">
        <v>612</v>
      </c>
      <c r="G79" s="39" t="s">
        <v>1129</v>
      </c>
      <c r="H79" s="37" t="s">
        <v>877</v>
      </c>
      <c r="I79" s="41" t="s">
        <v>340</v>
      </c>
      <c r="J79" s="41" t="s">
        <v>401</v>
      </c>
      <c r="K79" s="42"/>
      <c r="L79" s="42">
        <f>L78*0.1</f>
        <v>5187000</v>
      </c>
    </row>
    <row r="80" spans="1:12" ht="12.75">
      <c r="A80" s="40">
        <v>75</v>
      </c>
      <c r="B80" s="36" t="str">
        <f t="shared" si="1"/>
        <v>19/10/2021</v>
      </c>
      <c r="C80" s="37"/>
      <c r="D80" s="37" t="s">
        <v>244</v>
      </c>
      <c r="E80" s="37" t="s">
        <v>484</v>
      </c>
      <c r="F80" s="38" t="s">
        <v>613</v>
      </c>
      <c r="G80" s="39" t="s">
        <v>1129</v>
      </c>
      <c r="H80" s="37" t="s">
        <v>916</v>
      </c>
      <c r="I80" s="41" t="s">
        <v>362</v>
      </c>
      <c r="J80" s="41" t="s">
        <v>403</v>
      </c>
      <c r="K80" s="42">
        <v>20000</v>
      </c>
      <c r="L80" s="42">
        <f>20000*11500</f>
        <v>230000000</v>
      </c>
    </row>
    <row r="81" spans="1:12" ht="12.75">
      <c r="A81" s="40">
        <v>76</v>
      </c>
      <c r="B81" s="36" t="str">
        <f t="shared" si="1"/>
        <v>19/10/2021</v>
      </c>
      <c r="C81" s="37"/>
      <c r="D81" s="37"/>
      <c r="E81" s="37" t="s">
        <v>484</v>
      </c>
      <c r="F81" s="38" t="s">
        <v>613</v>
      </c>
      <c r="G81" s="39" t="s">
        <v>1129</v>
      </c>
      <c r="H81" s="37" t="s">
        <v>877</v>
      </c>
      <c r="I81" s="41" t="s">
        <v>340</v>
      </c>
      <c r="J81" s="41" t="s">
        <v>403</v>
      </c>
      <c r="K81" s="42"/>
      <c r="L81" s="42">
        <v>23000000</v>
      </c>
    </row>
    <row r="82" spans="1:12" ht="12.75">
      <c r="A82" s="40">
        <v>77</v>
      </c>
      <c r="B82" s="36" t="str">
        <f t="shared" si="1"/>
        <v>20/10/2021</v>
      </c>
      <c r="C82" s="37"/>
      <c r="D82" s="37" t="s">
        <v>245</v>
      </c>
      <c r="E82" s="37" t="s">
        <v>485</v>
      </c>
      <c r="F82" s="38" t="s">
        <v>614</v>
      </c>
      <c r="G82" s="39" t="s">
        <v>1130</v>
      </c>
      <c r="H82" s="37" t="s">
        <v>918</v>
      </c>
      <c r="I82" s="43" t="s">
        <v>364</v>
      </c>
      <c r="J82" s="41" t="s">
        <v>402</v>
      </c>
      <c r="K82" s="42">
        <v>400</v>
      </c>
      <c r="L82" s="42">
        <f>400*16700</f>
        <v>6680000</v>
      </c>
    </row>
    <row r="83" spans="1:12" ht="12.75">
      <c r="A83" s="40">
        <v>78</v>
      </c>
      <c r="B83" s="36" t="str">
        <f t="shared" si="1"/>
        <v>20/10/2021</v>
      </c>
      <c r="C83" s="37"/>
      <c r="D83" s="37"/>
      <c r="E83" s="37" t="s">
        <v>485</v>
      </c>
      <c r="F83" s="38" t="s">
        <v>614</v>
      </c>
      <c r="G83" s="39" t="s">
        <v>1130</v>
      </c>
      <c r="H83" s="37" t="s">
        <v>877</v>
      </c>
      <c r="I83" s="41" t="s">
        <v>340</v>
      </c>
      <c r="J83" s="41" t="s">
        <v>402</v>
      </c>
      <c r="K83" s="42"/>
      <c r="L83" s="42">
        <v>668000</v>
      </c>
    </row>
    <row r="84" spans="1:12" ht="12.75">
      <c r="A84" s="40">
        <v>79</v>
      </c>
      <c r="B84" s="36" t="str">
        <f t="shared" si="1"/>
        <v>20/10/2021</v>
      </c>
      <c r="C84" s="37"/>
      <c r="D84" s="37" t="s">
        <v>246</v>
      </c>
      <c r="E84" s="37" t="s">
        <v>486</v>
      </c>
      <c r="F84" s="38" t="s">
        <v>615</v>
      </c>
      <c r="G84" s="39" t="s">
        <v>1130</v>
      </c>
      <c r="H84" s="37" t="s">
        <v>917</v>
      </c>
      <c r="I84" s="43" t="s">
        <v>361</v>
      </c>
      <c r="J84" s="41" t="s">
        <v>400</v>
      </c>
      <c r="K84" s="42">
        <v>400</v>
      </c>
      <c r="L84" s="42">
        <f>400*19300</f>
        <v>7720000</v>
      </c>
    </row>
    <row r="85" spans="1:12" ht="12.75">
      <c r="A85" s="40">
        <v>80</v>
      </c>
      <c r="B85" s="36" t="str">
        <f t="shared" si="1"/>
        <v>20/10/2021</v>
      </c>
      <c r="C85" s="37"/>
      <c r="D85" s="37"/>
      <c r="E85" s="37" t="s">
        <v>486</v>
      </c>
      <c r="F85" s="38" t="s">
        <v>615</v>
      </c>
      <c r="G85" s="39" t="s">
        <v>1130</v>
      </c>
      <c r="H85" s="37" t="s">
        <v>877</v>
      </c>
      <c r="I85" s="41" t="s">
        <v>340</v>
      </c>
      <c r="J85" s="41" t="s">
        <v>400</v>
      </c>
      <c r="K85" s="42"/>
      <c r="L85" s="42">
        <v>772000</v>
      </c>
    </row>
    <row r="86" spans="1:12" ht="12.75">
      <c r="A86" s="40">
        <v>81</v>
      </c>
      <c r="B86" s="36" t="str">
        <f t="shared" si="1"/>
        <v>20/10/2021</v>
      </c>
      <c r="C86" s="38"/>
      <c r="D86" s="37" t="s">
        <v>247</v>
      </c>
      <c r="E86" s="37"/>
      <c r="F86" s="38"/>
      <c r="G86" s="39" t="s">
        <v>1130</v>
      </c>
      <c r="H86" s="37" t="s">
        <v>920</v>
      </c>
      <c r="I86" s="41" t="s">
        <v>370</v>
      </c>
      <c r="J86" s="41" t="s">
        <v>367</v>
      </c>
      <c r="K86" s="42">
        <v>1000</v>
      </c>
      <c r="L86" s="42">
        <f>1000*390500</f>
        <v>390500000</v>
      </c>
    </row>
    <row r="87" spans="1:12" ht="12.75">
      <c r="A87" s="40">
        <v>82</v>
      </c>
      <c r="B87" s="36" t="str">
        <f t="shared" si="1"/>
        <v>20/10/2021</v>
      </c>
      <c r="C87" s="38"/>
      <c r="D87" s="37" t="s">
        <v>248</v>
      </c>
      <c r="E87" s="37"/>
      <c r="F87" s="38"/>
      <c r="G87" s="39" t="s">
        <v>1130</v>
      </c>
      <c r="H87" s="37" t="s">
        <v>921</v>
      </c>
      <c r="I87" s="41" t="s">
        <v>371</v>
      </c>
      <c r="J87" s="41" t="s">
        <v>368</v>
      </c>
      <c r="K87" s="42">
        <v>1000</v>
      </c>
      <c r="L87" s="42">
        <f>1000*317500</f>
        <v>317500000</v>
      </c>
    </row>
    <row r="88" spans="1:12" ht="12.75">
      <c r="A88" s="40">
        <v>83</v>
      </c>
      <c r="B88" s="36" t="str">
        <f t="shared" si="1"/>
        <v>20/10/2021</v>
      </c>
      <c r="C88" s="37"/>
      <c r="D88" s="37" t="s">
        <v>249</v>
      </c>
      <c r="E88" s="37"/>
      <c r="F88" s="38"/>
      <c r="G88" s="39" t="s">
        <v>1130</v>
      </c>
      <c r="H88" s="37" t="s">
        <v>922</v>
      </c>
      <c r="I88" s="41" t="s">
        <v>62</v>
      </c>
      <c r="J88" s="41" t="s">
        <v>370</v>
      </c>
      <c r="K88" s="42">
        <v>192</v>
      </c>
      <c r="L88" s="42">
        <f>192*392500</f>
        <v>75360000</v>
      </c>
    </row>
    <row r="89" spans="1:12" ht="12.75">
      <c r="A89" s="40">
        <v>84</v>
      </c>
      <c r="B89" s="36" t="str">
        <f t="shared" si="1"/>
        <v>20/10/2021</v>
      </c>
      <c r="C89" s="37"/>
      <c r="D89" s="38"/>
      <c r="E89" s="37" t="s">
        <v>487</v>
      </c>
      <c r="F89" s="38" t="s">
        <v>615</v>
      </c>
      <c r="G89" s="39" t="s">
        <v>1130</v>
      </c>
      <c r="H89" s="37" t="s">
        <v>923</v>
      </c>
      <c r="I89" s="41" t="s">
        <v>328</v>
      </c>
      <c r="J89" s="41" t="s">
        <v>15</v>
      </c>
      <c r="K89" s="42">
        <v>192</v>
      </c>
      <c r="L89" s="42">
        <f>K89*500000</f>
        <v>96000000</v>
      </c>
    </row>
    <row r="90" spans="1:12" ht="12.75">
      <c r="A90" s="40">
        <v>85</v>
      </c>
      <c r="B90" s="36" t="str">
        <f t="shared" si="1"/>
        <v>20/10/2021</v>
      </c>
      <c r="C90" s="37"/>
      <c r="D90" s="38"/>
      <c r="E90" s="37" t="s">
        <v>487</v>
      </c>
      <c r="F90" s="38" t="s">
        <v>615</v>
      </c>
      <c r="G90" s="39" t="s">
        <v>1130</v>
      </c>
      <c r="H90" s="37" t="s">
        <v>898</v>
      </c>
      <c r="I90" s="41" t="s">
        <v>328</v>
      </c>
      <c r="J90" s="41" t="s">
        <v>160</v>
      </c>
      <c r="K90" s="42"/>
      <c r="L90" s="42">
        <f>L89*0.1</f>
        <v>9600000</v>
      </c>
    </row>
    <row r="91" spans="1:12" ht="12.75">
      <c r="A91" s="40">
        <v>86</v>
      </c>
      <c r="B91" s="36" t="str">
        <f t="shared" si="1"/>
        <v>21/10/2021</v>
      </c>
      <c r="C91" s="37"/>
      <c r="D91" s="37" t="s">
        <v>250</v>
      </c>
      <c r="E91" s="37"/>
      <c r="F91" s="38"/>
      <c r="G91" s="39" t="s">
        <v>1131</v>
      </c>
      <c r="H91" s="37" t="s">
        <v>924</v>
      </c>
      <c r="I91" s="41" t="s">
        <v>62</v>
      </c>
      <c r="J91" s="41" t="s">
        <v>370</v>
      </c>
      <c r="K91" s="42">
        <v>224</v>
      </c>
      <c r="L91" s="42">
        <f>224*392500</f>
        <v>87920000</v>
      </c>
    </row>
    <row r="92" spans="1:12" ht="12.75">
      <c r="A92" s="40">
        <v>87</v>
      </c>
      <c r="B92" s="36" t="str">
        <f t="shared" si="1"/>
        <v>21/10/2021</v>
      </c>
      <c r="C92" s="37"/>
      <c r="D92" s="38"/>
      <c r="E92" s="37" t="s">
        <v>488</v>
      </c>
      <c r="F92" s="38" t="s">
        <v>616</v>
      </c>
      <c r="G92" s="39" t="s">
        <v>1131</v>
      </c>
      <c r="H92" s="37" t="s">
        <v>925</v>
      </c>
      <c r="I92" s="41" t="s">
        <v>329</v>
      </c>
      <c r="J92" s="41" t="s">
        <v>15</v>
      </c>
      <c r="K92" s="42">
        <v>224</v>
      </c>
      <c r="L92" s="42">
        <f>K92*520000</f>
        <v>116480000</v>
      </c>
    </row>
    <row r="93" spans="1:12" ht="12.75">
      <c r="A93" s="40">
        <v>88</v>
      </c>
      <c r="B93" s="36" t="str">
        <f t="shared" si="1"/>
        <v>21/10/2021</v>
      </c>
      <c r="C93" s="38"/>
      <c r="D93" s="38"/>
      <c r="E93" s="37" t="s">
        <v>488</v>
      </c>
      <c r="F93" s="38" t="s">
        <v>616</v>
      </c>
      <c r="G93" s="39" t="s">
        <v>1131</v>
      </c>
      <c r="H93" s="37" t="s">
        <v>898</v>
      </c>
      <c r="I93" s="41" t="s">
        <v>329</v>
      </c>
      <c r="J93" s="41" t="s">
        <v>160</v>
      </c>
      <c r="K93" s="42"/>
      <c r="L93" s="42">
        <f>L92*0.1</f>
        <v>11648000</v>
      </c>
    </row>
    <row r="94" spans="1:12" ht="12.75">
      <c r="A94" s="40">
        <v>89</v>
      </c>
      <c r="B94" s="36" t="str">
        <f t="shared" si="1"/>
        <v>22/10/2021</v>
      </c>
      <c r="C94" s="38"/>
      <c r="D94" s="37" t="s">
        <v>251</v>
      </c>
      <c r="E94" s="37"/>
      <c r="F94" s="38"/>
      <c r="G94" s="39" t="s">
        <v>1132</v>
      </c>
      <c r="H94" s="37" t="s">
        <v>926</v>
      </c>
      <c r="I94" s="41" t="s">
        <v>62</v>
      </c>
      <c r="J94" s="41" t="s">
        <v>371</v>
      </c>
      <c r="K94" s="42">
        <v>200</v>
      </c>
      <c r="L94" s="42">
        <f>200*317545</f>
        <v>63509000</v>
      </c>
    </row>
    <row r="95" spans="1:12" ht="12.75">
      <c r="A95" s="40">
        <v>90</v>
      </c>
      <c r="B95" s="36" t="str">
        <f t="shared" si="1"/>
        <v>22/10/2021</v>
      </c>
      <c r="C95" s="38"/>
      <c r="D95" s="38"/>
      <c r="E95" s="37" t="s">
        <v>489</v>
      </c>
      <c r="F95" s="38" t="s">
        <v>617</v>
      </c>
      <c r="G95" s="39" t="s">
        <v>1132</v>
      </c>
      <c r="H95" s="37" t="s">
        <v>927</v>
      </c>
      <c r="I95" s="41" t="s">
        <v>339</v>
      </c>
      <c r="J95" s="41" t="s">
        <v>15</v>
      </c>
      <c r="K95" s="42">
        <v>200</v>
      </c>
      <c r="L95" s="42">
        <f>K95*390000</f>
        <v>78000000</v>
      </c>
    </row>
    <row r="96" spans="1:12" ht="12.75">
      <c r="A96" s="40">
        <v>91</v>
      </c>
      <c r="B96" s="36" t="str">
        <f t="shared" si="1"/>
        <v>22/10/2021</v>
      </c>
      <c r="C96" s="38"/>
      <c r="D96" s="38"/>
      <c r="E96" s="37" t="s">
        <v>489</v>
      </c>
      <c r="F96" s="38" t="s">
        <v>617</v>
      </c>
      <c r="G96" s="39" t="s">
        <v>1132</v>
      </c>
      <c r="H96" s="37" t="s">
        <v>898</v>
      </c>
      <c r="I96" s="41" t="s">
        <v>339</v>
      </c>
      <c r="J96" s="41" t="s">
        <v>160</v>
      </c>
      <c r="K96" s="42"/>
      <c r="L96" s="42">
        <f>L95*0.05</f>
        <v>3900000</v>
      </c>
    </row>
    <row r="97" spans="1:12" ht="12.75">
      <c r="A97" s="40">
        <v>92</v>
      </c>
      <c r="B97" s="36" t="str">
        <f t="shared" si="1"/>
        <v>23/10/2021</v>
      </c>
      <c r="C97" s="38"/>
      <c r="D97" s="37" t="s">
        <v>252</v>
      </c>
      <c r="E97" s="37"/>
      <c r="F97" s="38"/>
      <c r="G97" s="39" t="s">
        <v>1133</v>
      </c>
      <c r="H97" s="37" t="s">
        <v>928</v>
      </c>
      <c r="I97" s="41" t="s">
        <v>62</v>
      </c>
      <c r="J97" s="41" t="s">
        <v>370</v>
      </c>
      <c r="K97" s="42">
        <v>48</v>
      </c>
      <c r="L97" s="42">
        <f>48*392500</f>
        <v>18840000</v>
      </c>
    </row>
    <row r="98" spans="1:12" ht="12.75">
      <c r="A98" s="40">
        <v>93</v>
      </c>
      <c r="B98" s="36" t="str">
        <f t="shared" si="1"/>
        <v>23/10/2021</v>
      </c>
      <c r="C98" s="38"/>
      <c r="D98" s="38"/>
      <c r="E98" s="37" t="s">
        <v>490</v>
      </c>
      <c r="F98" s="38" t="s">
        <v>618</v>
      </c>
      <c r="G98" s="39" t="s">
        <v>1133</v>
      </c>
      <c r="H98" s="37" t="s">
        <v>929</v>
      </c>
      <c r="I98" s="41" t="s">
        <v>326</v>
      </c>
      <c r="J98" s="41" t="s">
        <v>15</v>
      </c>
      <c r="K98" s="42">
        <v>48</v>
      </c>
      <c r="L98" s="42">
        <f>K98*510000</f>
        <v>24480000</v>
      </c>
    </row>
    <row r="99" spans="1:12" ht="12.75">
      <c r="A99" s="40">
        <v>94</v>
      </c>
      <c r="B99" s="36" t="str">
        <f t="shared" si="1"/>
        <v>23/10/2021</v>
      </c>
      <c r="C99" s="38"/>
      <c r="D99" s="38"/>
      <c r="E99" s="37" t="s">
        <v>490</v>
      </c>
      <c r="F99" s="38" t="s">
        <v>618</v>
      </c>
      <c r="G99" s="39" t="s">
        <v>1133</v>
      </c>
      <c r="H99" s="37" t="s">
        <v>898</v>
      </c>
      <c r="I99" s="41" t="s">
        <v>326</v>
      </c>
      <c r="J99" s="41" t="s">
        <v>160</v>
      </c>
      <c r="K99" s="42"/>
      <c r="L99" s="42">
        <f>L98*0.1</f>
        <v>2448000</v>
      </c>
    </row>
    <row r="100" spans="1:12" ht="12.75">
      <c r="A100" s="40">
        <v>95</v>
      </c>
      <c r="B100" s="36" t="str">
        <f t="shared" si="1"/>
        <v>24/10/2021</v>
      </c>
      <c r="C100" s="38"/>
      <c r="D100" s="37" t="s">
        <v>253</v>
      </c>
      <c r="E100" s="37"/>
      <c r="F100" s="38"/>
      <c r="G100" s="39" t="s">
        <v>1134</v>
      </c>
      <c r="H100" s="37" t="s">
        <v>930</v>
      </c>
      <c r="I100" s="41" t="s">
        <v>62</v>
      </c>
      <c r="J100" s="41" t="s">
        <v>370</v>
      </c>
      <c r="K100" s="42">
        <v>296</v>
      </c>
      <c r="L100" s="42">
        <f>296*392500</f>
        <v>116180000</v>
      </c>
    </row>
    <row r="101" spans="1:12" ht="12.75">
      <c r="A101" s="40">
        <v>96</v>
      </c>
      <c r="B101" s="36" t="str">
        <f t="shared" si="1"/>
        <v>24/10/2021</v>
      </c>
      <c r="C101" s="38"/>
      <c r="D101" s="38"/>
      <c r="E101" s="37" t="s">
        <v>491</v>
      </c>
      <c r="F101" s="38" t="s">
        <v>619</v>
      </c>
      <c r="G101" s="39" t="s">
        <v>1134</v>
      </c>
      <c r="H101" s="37" t="s">
        <v>931</v>
      </c>
      <c r="I101" s="41" t="s">
        <v>329</v>
      </c>
      <c r="J101" s="41" t="s">
        <v>15</v>
      </c>
      <c r="K101" s="42">
        <v>296</v>
      </c>
      <c r="L101" s="42">
        <f>K101*500000</f>
        <v>148000000</v>
      </c>
    </row>
    <row r="102" spans="1:12" ht="12.75">
      <c r="A102" s="40">
        <v>97</v>
      </c>
      <c r="B102" s="36" t="str">
        <f t="shared" si="1"/>
        <v>24/10/2021</v>
      </c>
      <c r="C102" s="38"/>
      <c r="D102" s="38"/>
      <c r="E102" s="37" t="s">
        <v>491</v>
      </c>
      <c r="F102" s="38" t="s">
        <v>619</v>
      </c>
      <c r="G102" s="39" t="s">
        <v>1134</v>
      </c>
      <c r="H102" s="37" t="s">
        <v>898</v>
      </c>
      <c r="I102" s="41" t="s">
        <v>329</v>
      </c>
      <c r="J102" s="41" t="s">
        <v>160</v>
      </c>
      <c r="K102" s="42"/>
      <c r="L102" s="42">
        <f>L101*0.1</f>
        <v>14800000</v>
      </c>
    </row>
    <row r="103" spans="1:12" ht="12.75">
      <c r="A103" s="40">
        <v>98</v>
      </c>
      <c r="B103" s="36" t="str">
        <f t="shared" si="1"/>
        <v>24/10/2021</v>
      </c>
      <c r="C103" s="38"/>
      <c r="D103" s="37" t="s">
        <v>254</v>
      </c>
      <c r="E103" s="37"/>
      <c r="F103" s="38"/>
      <c r="G103" s="39" t="s">
        <v>1134</v>
      </c>
      <c r="H103" s="37" t="s">
        <v>932</v>
      </c>
      <c r="I103" s="41" t="s">
        <v>62</v>
      </c>
      <c r="J103" s="41" t="s">
        <v>370</v>
      </c>
      <c r="K103" s="42">
        <v>150</v>
      </c>
      <c r="L103" s="42">
        <f>150*392500</f>
        <v>58875000</v>
      </c>
    </row>
    <row r="104" spans="1:12" ht="12.75">
      <c r="A104" s="40">
        <v>99</v>
      </c>
      <c r="B104" s="36" t="str">
        <f t="shared" si="1"/>
        <v>24/10/2021</v>
      </c>
      <c r="C104" s="38"/>
      <c r="D104" s="38"/>
      <c r="E104" s="37" t="s">
        <v>492</v>
      </c>
      <c r="F104" s="38" t="s">
        <v>620</v>
      </c>
      <c r="G104" s="39" t="s">
        <v>1134</v>
      </c>
      <c r="H104" s="37" t="s">
        <v>933</v>
      </c>
      <c r="I104" s="41" t="s">
        <v>330</v>
      </c>
      <c r="J104" s="41" t="s">
        <v>15</v>
      </c>
      <c r="K104" s="42">
        <v>150</v>
      </c>
      <c r="L104" s="42">
        <f>K104*520000</f>
        <v>78000000</v>
      </c>
    </row>
    <row r="105" spans="1:12" ht="12.75">
      <c r="A105" s="40">
        <v>100</v>
      </c>
      <c r="B105" s="36" t="str">
        <f t="shared" si="1"/>
        <v>24/10/2021</v>
      </c>
      <c r="C105" s="38"/>
      <c r="D105" s="38"/>
      <c r="E105" s="37" t="s">
        <v>492</v>
      </c>
      <c r="F105" s="38" t="s">
        <v>620</v>
      </c>
      <c r="G105" s="39" t="s">
        <v>1134</v>
      </c>
      <c r="H105" s="37" t="s">
        <v>898</v>
      </c>
      <c r="I105" s="41" t="s">
        <v>330</v>
      </c>
      <c r="J105" s="41" t="s">
        <v>160</v>
      </c>
      <c r="K105" s="42"/>
      <c r="L105" s="42">
        <f>L104*0.1</f>
        <v>7800000</v>
      </c>
    </row>
    <row r="106" spans="1:12" ht="12.75">
      <c r="A106" s="40">
        <v>101</v>
      </c>
      <c r="B106" s="36" t="str">
        <f t="shared" si="1"/>
        <v>24/10/2021</v>
      </c>
      <c r="C106" s="38"/>
      <c r="D106" s="37" t="s">
        <v>255</v>
      </c>
      <c r="E106" s="37"/>
      <c r="F106" s="38" t="s">
        <v>621</v>
      </c>
      <c r="G106" s="39" t="s">
        <v>1134</v>
      </c>
      <c r="H106" s="37" t="s">
        <v>934</v>
      </c>
      <c r="I106" s="41" t="s">
        <v>688</v>
      </c>
      <c r="J106" s="41" t="s">
        <v>370</v>
      </c>
      <c r="K106" s="42">
        <v>100</v>
      </c>
      <c r="L106" s="42">
        <f>K106*392500</f>
        <v>39250000</v>
      </c>
    </row>
    <row r="107" spans="1:12" ht="12.75">
      <c r="A107" s="40">
        <v>102</v>
      </c>
      <c r="B107" s="36" t="str">
        <f t="shared" si="1"/>
        <v>24/10/2021</v>
      </c>
      <c r="C107" s="37" t="s">
        <v>256</v>
      </c>
      <c r="D107" s="38"/>
      <c r="E107" s="38"/>
      <c r="F107" s="38" t="s">
        <v>621</v>
      </c>
      <c r="G107" s="39" t="s">
        <v>1134</v>
      </c>
      <c r="H107" s="37" t="s">
        <v>935</v>
      </c>
      <c r="I107" s="41" t="s">
        <v>688</v>
      </c>
      <c r="J107" s="41" t="s">
        <v>309</v>
      </c>
      <c r="K107" s="42"/>
      <c r="L107" s="42">
        <f>50000000-L106</f>
        <v>10750000</v>
      </c>
    </row>
    <row r="108" spans="1:12" ht="12.75">
      <c r="A108" s="40">
        <v>103</v>
      </c>
      <c r="B108" s="36" t="str">
        <f t="shared" si="1"/>
        <v>25/10/2021</v>
      </c>
      <c r="C108" s="37"/>
      <c r="D108" s="37" t="s">
        <v>257</v>
      </c>
      <c r="E108" s="37"/>
      <c r="F108" s="38"/>
      <c r="G108" s="39" t="s">
        <v>1135</v>
      </c>
      <c r="H108" s="37" t="s">
        <v>936</v>
      </c>
      <c r="I108" s="41" t="s">
        <v>62</v>
      </c>
      <c r="J108" s="41" t="s">
        <v>370</v>
      </c>
      <c r="K108" s="42">
        <v>144</v>
      </c>
      <c r="L108" s="42">
        <f>144*392500</f>
        <v>56520000</v>
      </c>
    </row>
    <row r="109" spans="1:12" ht="12.75">
      <c r="A109" s="40">
        <v>104</v>
      </c>
      <c r="B109" s="36" t="str">
        <f t="shared" si="1"/>
        <v>25/10/2021</v>
      </c>
      <c r="C109" s="38"/>
      <c r="D109" s="38"/>
      <c r="E109" s="37" t="s">
        <v>493</v>
      </c>
      <c r="F109" s="38" t="s">
        <v>622</v>
      </c>
      <c r="G109" s="39" t="s">
        <v>1135</v>
      </c>
      <c r="H109" s="37" t="s">
        <v>937</v>
      </c>
      <c r="I109" s="41" t="s">
        <v>331</v>
      </c>
      <c r="J109" s="41" t="s">
        <v>15</v>
      </c>
      <c r="K109" s="42">
        <v>144</v>
      </c>
      <c r="L109" s="42">
        <f>K109*520000</f>
        <v>74880000</v>
      </c>
    </row>
    <row r="110" spans="1:12" ht="12.75">
      <c r="A110" s="40">
        <v>105</v>
      </c>
      <c r="B110" s="36" t="str">
        <f t="shared" si="1"/>
        <v>25/10/2021</v>
      </c>
      <c r="C110" s="38"/>
      <c r="D110" s="38"/>
      <c r="E110" s="37" t="s">
        <v>493</v>
      </c>
      <c r="F110" s="38" t="s">
        <v>622</v>
      </c>
      <c r="G110" s="39" t="s">
        <v>1135</v>
      </c>
      <c r="H110" s="37" t="s">
        <v>898</v>
      </c>
      <c r="I110" s="41" t="s">
        <v>331</v>
      </c>
      <c r="J110" s="41" t="s">
        <v>160</v>
      </c>
      <c r="K110" s="42"/>
      <c r="L110" s="42">
        <f>L109*0.1</f>
        <v>7488000</v>
      </c>
    </row>
    <row r="111" spans="1:12" ht="12.75">
      <c r="A111" s="40">
        <v>106</v>
      </c>
      <c r="B111" s="36" t="str">
        <f t="shared" si="1"/>
        <v>25/10/2021</v>
      </c>
      <c r="C111" s="37"/>
      <c r="D111" s="38"/>
      <c r="E111" s="37" t="s">
        <v>494</v>
      </c>
      <c r="F111" s="37" t="s">
        <v>649</v>
      </c>
      <c r="G111" s="39" t="s">
        <v>1135</v>
      </c>
      <c r="H111" s="37" t="s">
        <v>938</v>
      </c>
      <c r="I111" s="41" t="s">
        <v>398</v>
      </c>
      <c r="J111" s="41" t="s">
        <v>312</v>
      </c>
      <c r="K111" s="42"/>
      <c r="L111" s="42">
        <v>5000000</v>
      </c>
    </row>
    <row r="112" spans="1:12" ht="12.75">
      <c r="A112" s="40">
        <v>107</v>
      </c>
      <c r="B112" s="36" t="str">
        <f t="shared" si="1"/>
        <v>25/10/2021</v>
      </c>
      <c r="C112" s="37"/>
      <c r="D112" s="38"/>
      <c r="E112" s="37" t="s">
        <v>495</v>
      </c>
      <c r="F112" s="37" t="s">
        <v>650</v>
      </c>
      <c r="G112" s="39" t="s">
        <v>1135</v>
      </c>
      <c r="H112" s="37" t="s">
        <v>939</v>
      </c>
      <c r="I112" s="41" t="s">
        <v>312</v>
      </c>
      <c r="J112" s="41" t="s">
        <v>327</v>
      </c>
      <c r="K112" s="42"/>
      <c r="L112" s="42">
        <v>9000000</v>
      </c>
    </row>
    <row r="113" spans="1:12" ht="12.75">
      <c r="A113" s="40">
        <v>108</v>
      </c>
      <c r="B113" s="36" t="str">
        <f t="shared" si="1"/>
        <v>25/10/2021</v>
      </c>
      <c r="C113" s="38"/>
      <c r="D113" s="37" t="s">
        <v>258</v>
      </c>
      <c r="E113" s="37"/>
      <c r="F113" s="38"/>
      <c r="G113" s="39" t="s">
        <v>1135</v>
      </c>
      <c r="H113" s="37" t="s">
        <v>940</v>
      </c>
      <c r="I113" s="41" t="s">
        <v>27</v>
      </c>
      <c r="J113" s="41" t="s">
        <v>362</v>
      </c>
      <c r="K113" s="42">
        <v>20000</v>
      </c>
      <c r="L113" s="42">
        <f>K113*10651</f>
        <v>213020000</v>
      </c>
    </row>
    <row r="114" spans="1:12" ht="12.75">
      <c r="A114" s="40">
        <v>109</v>
      </c>
      <c r="B114" s="36" t="str">
        <f t="shared" si="1"/>
        <v>25/10/2021</v>
      </c>
      <c r="C114" s="38"/>
      <c r="D114" s="37" t="s">
        <v>258</v>
      </c>
      <c r="E114" s="37"/>
      <c r="F114" s="38"/>
      <c r="G114" s="39" t="s">
        <v>1135</v>
      </c>
      <c r="H114" s="37" t="s">
        <v>941</v>
      </c>
      <c r="I114" s="41" t="s">
        <v>29</v>
      </c>
      <c r="J114" s="41" t="s">
        <v>362</v>
      </c>
      <c r="K114" s="42">
        <v>2550</v>
      </c>
      <c r="L114" s="42">
        <f>K114*10651</f>
        <v>27160050</v>
      </c>
    </row>
    <row r="115" spans="1:12" ht="12.75">
      <c r="A115" s="40">
        <v>110</v>
      </c>
      <c r="B115" s="36" t="str">
        <f t="shared" si="1"/>
        <v>25/10/2021</v>
      </c>
      <c r="C115" s="38"/>
      <c r="D115" s="37" t="s">
        <v>258</v>
      </c>
      <c r="E115" s="37"/>
      <c r="F115" s="38"/>
      <c r="G115" s="39" t="s">
        <v>1135</v>
      </c>
      <c r="H115" s="37" t="s">
        <v>942</v>
      </c>
      <c r="I115" s="41" t="s">
        <v>27</v>
      </c>
      <c r="J115" s="43" t="s">
        <v>361</v>
      </c>
      <c r="K115" s="42">
        <v>14500</v>
      </c>
      <c r="L115" s="42">
        <f>14500*18585</f>
        <v>269482500</v>
      </c>
    </row>
    <row r="116" spans="1:12" ht="12.75">
      <c r="A116" s="40">
        <v>111</v>
      </c>
      <c r="B116" s="36" t="str">
        <f t="shared" si="1"/>
        <v>25/10/2021</v>
      </c>
      <c r="C116" s="38"/>
      <c r="D116" s="37" t="s">
        <v>261</v>
      </c>
      <c r="E116" s="37"/>
      <c r="F116" s="38"/>
      <c r="G116" s="39" t="s">
        <v>1135</v>
      </c>
      <c r="H116" s="37" t="s">
        <v>943</v>
      </c>
      <c r="I116" s="41" t="s">
        <v>38</v>
      </c>
      <c r="J116" s="41" t="s">
        <v>362</v>
      </c>
      <c r="K116" s="42">
        <v>510</v>
      </c>
      <c r="L116" s="42">
        <f>K116*10651</f>
        <v>5432010</v>
      </c>
    </row>
    <row r="117" spans="1:12" ht="12.75">
      <c r="A117" s="40">
        <v>112</v>
      </c>
      <c r="B117" s="36" t="str">
        <f t="shared" si="1"/>
        <v>25/10/2021</v>
      </c>
      <c r="C117" s="38"/>
      <c r="D117" s="37" t="s">
        <v>261</v>
      </c>
      <c r="E117" s="37"/>
      <c r="F117" s="38"/>
      <c r="G117" s="39" t="s">
        <v>1135</v>
      </c>
      <c r="H117" s="37" t="s">
        <v>944</v>
      </c>
      <c r="I117" s="41" t="s">
        <v>40</v>
      </c>
      <c r="J117" s="41" t="s">
        <v>362</v>
      </c>
      <c r="K117" s="42">
        <v>2550</v>
      </c>
      <c r="L117" s="42">
        <f>K117*10651</f>
        <v>27160050</v>
      </c>
    </row>
    <row r="118" spans="1:12" ht="12.75">
      <c r="A118" s="40">
        <v>113</v>
      </c>
      <c r="B118" s="36" t="str">
        <f t="shared" si="1"/>
        <v>25/10/2021</v>
      </c>
      <c r="C118" s="38"/>
      <c r="D118" s="37" t="s">
        <v>261</v>
      </c>
      <c r="E118" s="37"/>
      <c r="F118" s="38"/>
      <c r="G118" s="39" t="s">
        <v>1135</v>
      </c>
      <c r="H118" s="37" t="s">
        <v>945</v>
      </c>
      <c r="I118" s="41" t="s">
        <v>70</v>
      </c>
      <c r="J118" s="41" t="s">
        <v>362</v>
      </c>
      <c r="K118" s="42">
        <v>200</v>
      </c>
      <c r="L118" s="42">
        <f>K118*10651</f>
        <v>2130200</v>
      </c>
    </row>
    <row r="119" spans="1:12" ht="12.75">
      <c r="A119" s="40">
        <v>114</v>
      </c>
      <c r="B119" s="36" t="str">
        <f t="shared" si="1"/>
        <v>25/10/2021</v>
      </c>
      <c r="C119" s="38"/>
      <c r="D119" s="37" t="s">
        <v>261</v>
      </c>
      <c r="E119" s="37"/>
      <c r="F119" s="38"/>
      <c r="G119" s="39" t="s">
        <v>1135</v>
      </c>
      <c r="H119" s="37" t="s">
        <v>946</v>
      </c>
      <c r="I119" s="41" t="s">
        <v>84</v>
      </c>
      <c r="J119" s="41" t="s">
        <v>362</v>
      </c>
      <c r="K119" s="42">
        <v>379</v>
      </c>
      <c r="L119" s="42">
        <f>K119*10651</f>
        <v>4036729</v>
      </c>
    </row>
    <row r="120" spans="1:12" ht="12.75">
      <c r="A120" s="40">
        <v>115</v>
      </c>
      <c r="B120" s="36" t="str">
        <f t="shared" si="1"/>
        <v>26/10/2021</v>
      </c>
      <c r="C120" s="38"/>
      <c r="D120" s="37" t="s">
        <v>259</v>
      </c>
      <c r="E120" s="37"/>
      <c r="F120" s="38"/>
      <c r="G120" s="39" t="s">
        <v>1136</v>
      </c>
      <c r="H120" s="37" t="s">
        <v>947</v>
      </c>
      <c r="I120" s="41" t="s">
        <v>371</v>
      </c>
      <c r="J120" s="41" t="s">
        <v>368</v>
      </c>
      <c r="K120" s="42">
        <v>500</v>
      </c>
      <c r="L120" s="42">
        <f>500*317500</f>
        <v>158750000</v>
      </c>
    </row>
    <row r="121" spans="1:12" ht="12.75">
      <c r="A121" s="40">
        <v>116</v>
      </c>
      <c r="B121" s="36" t="str">
        <f t="shared" si="1"/>
        <v>26/10/2021</v>
      </c>
      <c r="C121" s="38"/>
      <c r="D121" s="37" t="s">
        <v>260</v>
      </c>
      <c r="E121" s="37"/>
      <c r="F121" s="38"/>
      <c r="G121" s="39" t="s">
        <v>1136</v>
      </c>
      <c r="H121" s="37" t="s">
        <v>948</v>
      </c>
      <c r="I121" s="41" t="s">
        <v>62</v>
      </c>
      <c r="J121" s="41" t="s">
        <v>371</v>
      </c>
      <c r="K121" s="42">
        <v>290</v>
      </c>
      <c r="L121" s="42">
        <f>K121*317545</f>
        <v>92088050</v>
      </c>
    </row>
    <row r="122" spans="1:12" ht="12.75">
      <c r="A122" s="40">
        <v>117</v>
      </c>
      <c r="B122" s="36" t="str">
        <f t="shared" si="1"/>
        <v>26/10/2021</v>
      </c>
      <c r="C122" s="38"/>
      <c r="D122" s="38"/>
      <c r="E122" s="37" t="s">
        <v>496</v>
      </c>
      <c r="F122" s="38" t="s">
        <v>623</v>
      </c>
      <c r="G122" s="39" t="s">
        <v>1136</v>
      </c>
      <c r="H122" s="37" t="s">
        <v>949</v>
      </c>
      <c r="I122" s="41" t="s">
        <v>335</v>
      </c>
      <c r="J122" s="41" t="s">
        <v>15</v>
      </c>
      <c r="K122" s="42">
        <v>290</v>
      </c>
      <c r="L122" s="42">
        <f>K122*390000</f>
        <v>113100000</v>
      </c>
    </row>
    <row r="123" spans="1:12" ht="12.75">
      <c r="A123" s="40">
        <v>118</v>
      </c>
      <c r="B123" s="36" t="str">
        <f t="shared" si="1"/>
        <v>26/10/2021</v>
      </c>
      <c r="C123" s="38"/>
      <c r="D123" s="38"/>
      <c r="E123" s="37" t="s">
        <v>496</v>
      </c>
      <c r="F123" s="38" t="s">
        <v>623</v>
      </c>
      <c r="G123" s="39" t="s">
        <v>1136</v>
      </c>
      <c r="H123" s="37" t="s">
        <v>950</v>
      </c>
      <c r="I123" s="41" t="s">
        <v>335</v>
      </c>
      <c r="J123" s="41" t="s">
        <v>160</v>
      </c>
      <c r="K123" s="42"/>
      <c r="L123" s="42">
        <f>L122*0.05</f>
        <v>5655000</v>
      </c>
    </row>
    <row r="124" spans="1:12" ht="12.75">
      <c r="A124" s="40">
        <v>119</v>
      </c>
      <c r="B124" s="36" t="str">
        <f t="shared" si="1"/>
        <v>27/10/2021</v>
      </c>
      <c r="C124" s="38"/>
      <c r="D124" s="37" t="s">
        <v>262</v>
      </c>
      <c r="E124" s="37"/>
      <c r="F124" s="38"/>
      <c r="G124" s="39" t="s">
        <v>1137</v>
      </c>
      <c r="H124" s="37" t="s">
        <v>951</v>
      </c>
      <c r="I124" s="41" t="s">
        <v>38</v>
      </c>
      <c r="J124" s="43" t="s">
        <v>364</v>
      </c>
      <c r="K124" s="42">
        <v>530</v>
      </c>
      <c r="L124" s="42">
        <f>K124*16371</f>
        <v>8676630</v>
      </c>
    </row>
    <row r="125" spans="1:12" ht="12.75">
      <c r="A125" s="40">
        <v>120</v>
      </c>
      <c r="B125" s="36" t="str">
        <f t="shared" si="1"/>
        <v>27/10/2021</v>
      </c>
      <c r="C125" s="38"/>
      <c r="D125" s="37" t="s">
        <v>262</v>
      </c>
      <c r="E125" s="37"/>
      <c r="F125" s="38"/>
      <c r="G125" s="39" t="s">
        <v>1137</v>
      </c>
      <c r="H125" s="37" t="s">
        <v>952</v>
      </c>
      <c r="I125" s="41" t="s">
        <v>40</v>
      </c>
      <c r="J125" s="43" t="s">
        <v>364</v>
      </c>
      <c r="K125" s="42">
        <v>50</v>
      </c>
      <c r="L125" s="42">
        <f>K125*16371</f>
        <v>818550</v>
      </c>
    </row>
    <row r="126" spans="1:12" ht="12.75">
      <c r="A126" s="40">
        <v>121</v>
      </c>
      <c r="B126" s="36" t="str">
        <f t="shared" si="1"/>
        <v>27/10/2021</v>
      </c>
      <c r="C126" s="38"/>
      <c r="D126" s="37" t="s">
        <v>262</v>
      </c>
      <c r="E126" s="37"/>
      <c r="F126" s="38"/>
      <c r="G126" s="39" t="s">
        <v>1137</v>
      </c>
      <c r="H126" s="37" t="s">
        <v>953</v>
      </c>
      <c r="I126" s="41" t="s">
        <v>84</v>
      </c>
      <c r="J126" s="43" t="s">
        <v>364</v>
      </c>
      <c r="K126" s="42">
        <v>83</v>
      </c>
      <c r="L126" s="42">
        <f>K126*16371</f>
        <v>1358793</v>
      </c>
    </row>
    <row r="127" spans="1:12" ht="12.75">
      <c r="A127" s="40">
        <v>122</v>
      </c>
      <c r="B127" s="36" t="str">
        <f t="shared" si="1"/>
        <v>27/10/2021</v>
      </c>
      <c r="C127" s="38"/>
      <c r="D127" s="37" t="s">
        <v>264</v>
      </c>
      <c r="E127" s="37"/>
      <c r="F127" s="38"/>
      <c r="G127" s="39" t="s">
        <v>1137</v>
      </c>
      <c r="H127" s="37" t="s">
        <v>954</v>
      </c>
      <c r="I127" s="41" t="s">
        <v>767</v>
      </c>
      <c r="J127" s="41" t="s">
        <v>691</v>
      </c>
      <c r="K127" s="42">
        <v>25</v>
      </c>
      <c r="L127" s="42">
        <f>K127*245000</f>
        <v>6125000</v>
      </c>
    </row>
    <row r="128" spans="1:12" ht="12.75">
      <c r="A128" s="40">
        <v>123</v>
      </c>
      <c r="B128" s="36" t="str">
        <f t="shared" si="1"/>
        <v>27/10/2021</v>
      </c>
      <c r="C128" s="38"/>
      <c r="D128" s="37" t="s">
        <v>265</v>
      </c>
      <c r="E128" s="37"/>
      <c r="F128" s="38"/>
      <c r="G128" s="39" t="s">
        <v>1137</v>
      </c>
      <c r="H128" s="37" t="s">
        <v>955</v>
      </c>
      <c r="I128" s="41" t="s">
        <v>86</v>
      </c>
      <c r="J128" s="41" t="s">
        <v>691</v>
      </c>
      <c r="K128" s="42">
        <v>4</v>
      </c>
      <c r="L128" s="42">
        <f>K128*245000</f>
        <v>980000</v>
      </c>
    </row>
    <row r="129" spans="1:12" ht="12.75">
      <c r="A129" s="40">
        <v>124</v>
      </c>
      <c r="B129" s="36" t="str">
        <f t="shared" si="1"/>
        <v>27/10/2021</v>
      </c>
      <c r="C129" s="38"/>
      <c r="D129" s="38"/>
      <c r="E129" s="37" t="s">
        <v>497</v>
      </c>
      <c r="F129" s="37" t="s">
        <v>651</v>
      </c>
      <c r="G129" s="39" t="s">
        <v>1137</v>
      </c>
      <c r="H129" s="37" t="s">
        <v>956</v>
      </c>
      <c r="I129" s="41" t="s">
        <v>86</v>
      </c>
      <c r="J129" s="41" t="s">
        <v>767</v>
      </c>
      <c r="K129" s="42"/>
      <c r="L129" s="42">
        <f>L127/2</f>
        <v>3062500</v>
      </c>
    </row>
    <row r="130" spans="1:12" ht="12.75">
      <c r="A130" s="40">
        <v>125</v>
      </c>
      <c r="B130" s="36" t="str">
        <f t="shared" si="1"/>
        <v>28/10/2021</v>
      </c>
      <c r="C130" s="37"/>
      <c r="D130" s="38"/>
      <c r="E130" s="37" t="s">
        <v>498</v>
      </c>
      <c r="F130" s="37" t="s">
        <v>652</v>
      </c>
      <c r="G130" s="39" t="s">
        <v>1138</v>
      </c>
      <c r="H130" s="37" t="s">
        <v>957</v>
      </c>
      <c r="I130" s="41" t="s">
        <v>396</v>
      </c>
      <c r="J130" s="41" t="s">
        <v>312</v>
      </c>
      <c r="K130" s="42"/>
      <c r="L130" s="42">
        <v>80000000</v>
      </c>
    </row>
    <row r="131" spans="1:12" ht="12.75">
      <c r="A131" s="40">
        <v>126</v>
      </c>
      <c r="B131" s="36" t="str">
        <f t="shared" si="1"/>
        <v>28/10/2021</v>
      </c>
      <c r="C131" s="38"/>
      <c r="D131" s="38"/>
      <c r="E131" s="37" t="s">
        <v>499</v>
      </c>
      <c r="F131" s="38" t="s">
        <v>653</v>
      </c>
      <c r="G131" s="39" t="s">
        <v>1138</v>
      </c>
      <c r="H131" s="37" t="s">
        <v>958</v>
      </c>
      <c r="I131" s="41" t="s">
        <v>96</v>
      </c>
      <c r="J131" s="41" t="s">
        <v>359</v>
      </c>
      <c r="K131" s="42"/>
      <c r="L131" s="42">
        <v>9000000</v>
      </c>
    </row>
    <row r="132" spans="1:12" ht="12.75">
      <c r="A132" s="40">
        <v>127</v>
      </c>
      <c r="B132" s="36" t="str">
        <f t="shared" si="1"/>
        <v>28/10/2021</v>
      </c>
      <c r="C132" s="38"/>
      <c r="D132" s="37" t="s">
        <v>266</v>
      </c>
      <c r="E132" s="37"/>
      <c r="F132" s="38"/>
      <c r="G132" s="39" t="s">
        <v>1138</v>
      </c>
      <c r="H132" s="37" t="s">
        <v>947</v>
      </c>
      <c r="I132" s="41" t="s">
        <v>371</v>
      </c>
      <c r="J132" s="41" t="s">
        <v>368</v>
      </c>
      <c r="K132" s="42">
        <v>500</v>
      </c>
      <c r="L132" s="42">
        <f>500*317500</f>
        <v>158750000</v>
      </c>
    </row>
    <row r="133" spans="1:12" ht="12.75">
      <c r="A133" s="40">
        <v>128</v>
      </c>
      <c r="B133" s="36" t="str">
        <f t="shared" si="1"/>
        <v>28/10/2021</v>
      </c>
      <c r="C133" s="37"/>
      <c r="D133" s="38"/>
      <c r="E133" s="37" t="s">
        <v>500</v>
      </c>
      <c r="F133" s="37" t="s">
        <v>654</v>
      </c>
      <c r="G133" s="39" t="s">
        <v>1138</v>
      </c>
      <c r="H133" s="37" t="s">
        <v>959</v>
      </c>
      <c r="I133" s="41" t="s">
        <v>312</v>
      </c>
      <c r="J133" s="41" t="s">
        <v>328</v>
      </c>
      <c r="K133" s="42"/>
      <c r="L133" s="42">
        <v>1200000</v>
      </c>
    </row>
    <row r="134" spans="1:12" ht="12.75">
      <c r="A134" s="40">
        <v>129</v>
      </c>
      <c r="B134" s="36" t="str">
        <f t="shared" si="1"/>
        <v>28/10/2021</v>
      </c>
      <c r="C134" s="38"/>
      <c r="D134" s="37" t="s">
        <v>267</v>
      </c>
      <c r="E134" s="37"/>
      <c r="F134" s="38"/>
      <c r="G134" s="39" t="s">
        <v>1138</v>
      </c>
      <c r="H134" s="37" t="s">
        <v>960</v>
      </c>
      <c r="I134" s="41" t="s">
        <v>62</v>
      </c>
      <c r="J134" s="41" t="s">
        <v>370</v>
      </c>
      <c r="K134" s="42">
        <v>100</v>
      </c>
      <c r="L134" s="42">
        <f>K134*392500</f>
        <v>39250000</v>
      </c>
    </row>
    <row r="135" spans="1:12" ht="12.75">
      <c r="A135" s="40">
        <v>130</v>
      </c>
      <c r="B135" s="36" t="str">
        <f aca="true" t="shared" si="2" ref="B135:B198">G135</f>
        <v>28/10/2021</v>
      </c>
      <c r="C135" s="38"/>
      <c r="D135" s="37"/>
      <c r="E135" s="37" t="s">
        <v>501</v>
      </c>
      <c r="F135" s="38" t="s">
        <v>624</v>
      </c>
      <c r="G135" s="39" t="s">
        <v>1138</v>
      </c>
      <c r="H135" s="37" t="s">
        <v>961</v>
      </c>
      <c r="I135" s="41" t="s">
        <v>326</v>
      </c>
      <c r="J135" s="41" t="s">
        <v>15</v>
      </c>
      <c r="K135" s="42">
        <v>100</v>
      </c>
      <c r="L135" s="42">
        <f>100*510000</f>
        <v>51000000</v>
      </c>
    </row>
    <row r="136" spans="1:12" ht="12.75">
      <c r="A136" s="40">
        <v>131</v>
      </c>
      <c r="B136" s="36" t="str">
        <f t="shared" si="2"/>
        <v>28/10/2021</v>
      </c>
      <c r="C136" s="38"/>
      <c r="D136" s="37"/>
      <c r="E136" s="37" t="s">
        <v>501</v>
      </c>
      <c r="F136" s="38" t="s">
        <v>624</v>
      </c>
      <c r="G136" s="39" t="s">
        <v>1138</v>
      </c>
      <c r="H136" s="37" t="s">
        <v>898</v>
      </c>
      <c r="I136" s="41" t="s">
        <v>326</v>
      </c>
      <c r="J136" s="41" t="s">
        <v>160</v>
      </c>
      <c r="K136" s="42"/>
      <c r="L136" s="42">
        <f>L135*0.1</f>
        <v>5100000</v>
      </c>
    </row>
    <row r="137" spans="1:12" ht="12.75">
      <c r="A137" s="40">
        <v>132</v>
      </c>
      <c r="B137" s="36" t="str">
        <f t="shared" si="2"/>
        <v>28/10/2021</v>
      </c>
      <c r="C137" s="37"/>
      <c r="D137" s="38"/>
      <c r="E137" s="37" t="s">
        <v>502</v>
      </c>
      <c r="F137" s="37" t="s">
        <v>655</v>
      </c>
      <c r="G137" s="39" t="s">
        <v>1138</v>
      </c>
      <c r="H137" s="37" t="s">
        <v>962</v>
      </c>
      <c r="I137" s="41" t="s">
        <v>408</v>
      </c>
      <c r="J137" s="41" t="s">
        <v>312</v>
      </c>
      <c r="K137" s="42"/>
      <c r="L137" s="42">
        <v>60000000</v>
      </c>
    </row>
    <row r="138" spans="1:12" ht="12.75">
      <c r="A138" s="40">
        <v>133</v>
      </c>
      <c r="B138" s="36" t="str">
        <f t="shared" si="2"/>
        <v>28/10/2021</v>
      </c>
      <c r="C138" s="37"/>
      <c r="D138" s="38"/>
      <c r="E138" s="37" t="s">
        <v>503</v>
      </c>
      <c r="F138" s="37" t="s">
        <v>656</v>
      </c>
      <c r="G138" s="39" t="s">
        <v>1138</v>
      </c>
      <c r="H138" s="37" t="s">
        <v>963</v>
      </c>
      <c r="I138" s="41" t="s">
        <v>404</v>
      </c>
      <c r="J138" s="41" t="s">
        <v>312</v>
      </c>
      <c r="K138" s="42"/>
      <c r="L138" s="42">
        <v>30000000</v>
      </c>
    </row>
    <row r="139" spans="1:12" ht="12.75">
      <c r="A139" s="40">
        <v>134</v>
      </c>
      <c r="B139" s="36" t="str">
        <f t="shared" si="2"/>
        <v>28/10/2021</v>
      </c>
      <c r="C139" s="38"/>
      <c r="D139" s="37" t="s">
        <v>263</v>
      </c>
      <c r="E139" s="37"/>
      <c r="F139" s="38"/>
      <c r="G139" s="39" t="s">
        <v>1138</v>
      </c>
      <c r="H139" s="37" t="s">
        <v>964</v>
      </c>
      <c r="I139" s="41" t="s">
        <v>26</v>
      </c>
      <c r="J139" s="43" t="s">
        <v>361</v>
      </c>
      <c r="K139" s="42">
        <v>12100</v>
      </c>
      <c r="L139" s="42">
        <f>12100*18585</f>
        <v>224878500</v>
      </c>
    </row>
    <row r="140" spans="1:12" ht="12.75">
      <c r="A140" s="40">
        <v>135</v>
      </c>
      <c r="B140" s="36" t="str">
        <f t="shared" si="2"/>
        <v>28/10/2021</v>
      </c>
      <c r="C140" s="38"/>
      <c r="D140" s="37" t="s">
        <v>263</v>
      </c>
      <c r="E140" s="37"/>
      <c r="F140" s="38"/>
      <c r="G140" s="39" t="s">
        <v>1138</v>
      </c>
      <c r="H140" s="37" t="s">
        <v>965</v>
      </c>
      <c r="I140" s="41" t="s">
        <v>26</v>
      </c>
      <c r="J140" s="41" t="s">
        <v>362</v>
      </c>
      <c r="K140" s="42">
        <v>30000</v>
      </c>
      <c r="L140" s="42">
        <f aca="true" t="shared" si="3" ref="L140:L145">K140*10651</f>
        <v>319530000</v>
      </c>
    </row>
    <row r="141" spans="1:12" ht="12.75">
      <c r="A141" s="40">
        <v>136</v>
      </c>
      <c r="B141" s="36" t="str">
        <f t="shared" si="2"/>
        <v>28/10/2021</v>
      </c>
      <c r="C141" s="38"/>
      <c r="D141" s="37" t="s">
        <v>263</v>
      </c>
      <c r="E141" s="37"/>
      <c r="F141" s="38"/>
      <c r="G141" s="39" t="s">
        <v>1138</v>
      </c>
      <c r="H141" s="37" t="s">
        <v>966</v>
      </c>
      <c r="I141" s="41" t="s">
        <v>29</v>
      </c>
      <c r="J141" s="41" t="s">
        <v>362</v>
      </c>
      <c r="K141" s="42">
        <v>1275</v>
      </c>
      <c r="L141" s="42">
        <f t="shared" si="3"/>
        <v>13580025</v>
      </c>
    </row>
    <row r="142" spans="1:12" ht="12.75">
      <c r="A142" s="40">
        <v>137</v>
      </c>
      <c r="B142" s="36" t="str">
        <f t="shared" si="2"/>
        <v>28/10/2021</v>
      </c>
      <c r="C142" s="38"/>
      <c r="D142" s="37" t="s">
        <v>268</v>
      </c>
      <c r="E142" s="37"/>
      <c r="F142" s="38"/>
      <c r="G142" s="39" t="s">
        <v>1138</v>
      </c>
      <c r="H142" s="37" t="s">
        <v>967</v>
      </c>
      <c r="I142" s="41" t="s">
        <v>38</v>
      </c>
      <c r="J142" s="41" t="s">
        <v>362</v>
      </c>
      <c r="K142" s="42">
        <v>255</v>
      </c>
      <c r="L142" s="42">
        <f t="shared" si="3"/>
        <v>2716005</v>
      </c>
    </row>
    <row r="143" spans="1:12" ht="12.75">
      <c r="A143" s="40">
        <v>138</v>
      </c>
      <c r="B143" s="36" t="str">
        <f t="shared" si="2"/>
        <v>28/10/2021</v>
      </c>
      <c r="C143" s="38"/>
      <c r="D143" s="37" t="s">
        <v>268</v>
      </c>
      <c r="E143" s="37"/>
      <c r="F143" s="38"/>
      <c r="G143" s="39" t="s">
        <v>1138</v>
      </c>
      <c r="H143" s="37" t="s">
        <v>968</v>
      </c>
      <c r="I143" s="41" t="s">
        <v>40</v>
      </c>
      <c r="J143" s="41" t="s">
        <v>362</v>
      </c>
      <c r="K143" s="42">
        <v>1275</v>
      </c>
      <c r="L143" s="42">
        <f t="shared" si="3"/>
        <v>13580025</v>
      </c>
    </row>
    <row r="144" spans="1:12" ht="12.75">
      <c r="A144" s="40">
        <v>139</v>
      </c>
      <c r="B144" s="36" t="str">
        <f t="shared" si="2"/>
        <v>28/10/2021</v>
      </c>
      <c r="C144" s="38"/>
      <c r="D144" s="37" t="s">
        <v>269</v>
      </c>
      <c r="E144" s="37"/>
      <c r="F144" s="38"/>
      <c r="G144" s="39" t="s">
        <v>1138</v>
      </c>
      <c r="H144" s="37" t="s">
        <v>945</v>
      </c>
      <c r="I144" s="41" t="s">
        <v>70</v>
      </c>
      <c r="J144" s="41" t="s">
        <v>362</v>
      </c>
      <c r="K144" s="42">
        <v>120</v>
      </c>
      <c r="L144" s="42">
        <f t="shared" si="3"/>
        <v>1278120</v>
      </c>
    </row>
    <row r="145" spans="1:12" ht="12.75">
      <c r="A145" s="40">
        <v>140</v>
      </c>
      <c r="B145" s="36" t="str">
        <f t="shared" si="2"/>
        <v>28/10/2021</v>
      </c>
      <c r="C145" s="38"/>
      <c r="D145" s="37" t="s">
        <v>269</v>
      </c>
      <c r="E145" s="37"/>
      <c r="F145" s="38"/>
      <c r="G145" s="39" t="s">
        <v>1138</v>
      </c>
      <c r="H145" s="37" t="s">
        <v>969</v>
      </c>
      <c r="I145" s="41" t="s">
        <v>84</v>
      </c>
      <c r="J145" s="41" t="s">
        <v>362</v>
      </c>
      <c r="K145" s="42">
        <v>50</v>
      </c>
      <c r="L145" s="42">
        <f t="shared" si="3"/>
        <v>532550</v>
      </c>
    </row>
    <row r="146" spans="1:12" ht="12.75">
      <c r="A146" s="40">
        <v>141</v>
      </c>
      <c r="B146" s="36" t="str">
        <f t="shared" si="2"/>
        <v>28/10/2021</v>
      </c>
      <c r="C146" s="38"/>
      <c r="D146" s="37" t="s">
        <v>270</v>
      </c>
      <c r="E146" s="37"/>
      <c r="F146" s="38"/>
      <c r="G146" s="39" t="s">
        <v>1138</v>
      </c>
      <c r="H146" s="37" t="s">
        <v>970</v>
      </c>
      <c r="I146" s="41" t="s">
        <v>38</v>
      </c>
      <c r="J146" s="43" t="s">
        <v>364</v>
      </c>
      <c r="K146" s="42">
        <v>281</v>
      </c>
      <c r="L146" s="42">
        <f>K146*16371</f>
        <v>4600251</v>
      </c>
    </row>
    <row r="147" spans="1:12" ht="12.75">
      <c r="A147" s="40">
        <v>142</v>
      </c>
      <c r="B147" s="36" t="str">
        <f t="shared" si="2"/>
        <v>28/10/2021</v>
      </c>
      <c r="C147" s="38"/>
      <c r="D147" s="37" t="s">
        <v>270</v>
      </c>
      <c r="E147" s="37"/>
      <c r="F147" s="38"/>
      <c r="G147" s="39" t="s">
        <v>1138</v>
      </c>
      <c r="H147" s="37" t="s">
        <v>971</v>
      </c>
      <c r="I147" s="41" t="s">
        <v>40</v>
      </c>
      <c r="J147" s="43" t="s">
        <v>364</v>
      </c>
      <c r="K147" s="42">
        <v>23</v>
      </c>
      <c r="L147" s="42">
        <f>K147*16371</f>
        <v>376533</v>
      </c>
    </row>
    <row r="148" spans="1:12" ht="12.75">
      <c r="A148" s="40">
        <v>143</v>
      </c>
      <c r="B148" s="36" t="str">
        <f t="shared" si="2"/>
        <v>28/10/2021</v>
      </c>
      <c r="C148" s="38"/>
      <c r="D148" s="37" t="s">
        <v>270</v>
      </c>
      <c r="E148" s="37"/>
      <c r="F148" s="38"/>
      <c r="G148" s="39" t="s">
        <v>1138</v>
      </c>
      <c r="H148" s="37" t="s">
        <v>972</v>
      </c>
      <c r="I148" s="41" t="s">
        <v>84</v>
      </c>
      <c r="J148" s="43" t="s">
        <v>364</v>
      </c>
      <c r="K148" s="42">
        <v>60</v>
      </c>
      <c r="L148" s="42">
        <f>K148*16371</f>
        <v>982260</v>
      </c>
    </row>
    <row r="149" spans="1:12" ht="12.75">
      <c r="A149" s="40">
        <v>144</v>
      </c>
      <c r="B149" s="36" t="str">
        <f t="shared" si="2"/>
        <v>28/10/2021</v>
      </c>
      <c r="C149" s="38"/>
      <c r="D149" s="37" t="s">
        <v>271</v>
      </c>
      <c r="E149" s="37"/>
      <c r="F149" s="38"/>
      <c r="G149" s="39" t="s">
        <v>1138</v>
      </c>
      <c r="H149" s="37" t="s">
        <v>973</v>
      </c>
      <c r="I149" s="41" t="s">
        <v>38</v>
      </c>
      <c r="J149" s="43" t="s">
        <v>365</v>
      </c>
      <c r="K149" s="42">
        <v>340</v>
      </c>
      <c r="L149" s="42">
        <f>K149*2140</f>
        <v>727600</v>
      </c>
    </row>
    <row r="150" spans="1:12" ht="12.75">
      <c r="A150" s="40">
        <v>145</v>
      </c>
      <c r="B150" s="36" t="str">
        <f t="shared" si="2"/>
        <v>28/10/2021</v>
      </c>
      <c r="C150" s="38"/>
      <c r="D150" s="37" t="s">
        <v>271</v>
      </c>
      <c r="E150" s="37"/>
      <c r="F150" s="38"/>
      <c r="G150" s="39" t="s">
        <v>1138</v>
      </c>
      <c r="H150" s="37" t="s">
        <v>973</v>
      </c>
      <c r="I150" s="41" t="s">
        <v>40</v>
      </c>
      <c r="J150" s="43" t="s">
        <v>365</v>
      </c>
      <c r="K150" s="42">
        <v>68</v>
      </c>
      <c r="L150" s="42">
        <f>K150*2140</f>
        <v>145520</v>
      </c>
    </row>
    <row r="151" spans="1:12" ht="12.75">
      <c r="A151" s="40">
        <v>146</v>
      </c>
      <c r="B151" s="36" t="str">
        <f t="shared" si="2"/>
        <v>28/10/2021</v>
      </c>
      <c r="C151" s="38"/>
      <c r="D151" s="37" t="s">
        <v>271</v>
      </c>
      <c r="E151" s="37"/>
      <c r="F151" s="38"/>
      <c r="G151" s="39" t="s">
        <v>1138</v>
      </c>
      <c r="H151" s="37" t="s">
        <v>973</v>
      </c>
      <c r="I151" s="41" t="s">
        <v>84</v>
      </c>
      <c r="J151" s="43" t="s">
        <v>365</v>
      </c>
      <c r="K151" s="42">
        <v>34</v>
      </c>
      <c r="L151" s="42">
        <f>K151*2140</f>
        <v>72760</v>
      </c>
    </row>
    <row r="152" spans="1:12" ht="12.75">
      <c r="A152" s="40">
        <v>147</v>
      </c>
      <c r="B152" s="36" t="str">
        <f t="shared" si="2"/>
        <v>28/10/2021</v>
      </c>
      <c r="C152" s="38"/>
      <c r="D152" s="37" t="s">
        <v>275</v>
      </c>
      <c r="E152" s="37"/>
      <c r="F152" s="38"/>
      <c r="G152" s="39" t="s">
        <v>1138</v>
      </c>
      <c r="H152" s="37" t="s">
        <v>974</v>
      </c>
      <c r="I152" s="41" t="s">
        <v>767</v>
      </c>
      <c r="J152" s="41" t="s">
        <v>691</v>
      </c>
      <c r="K152" s="42">
        <v>17</v>
      </c>
      <c r="L152" s="42">
        <f>K152*245000</f>
        <v>4165000</v>
      </c>
    </row>
    <row r="153" spans="1:12" ht="12.75">
      <c r="A153" s="40">
        <v>148</v>
      </c>
      <c r="B153" s="36" t="str">
        <f t="shared" si="2"/>
        <v>28/10/2021</v>
      </c>
      <c r="C153" s="38"/>
      <c r="D153" s="38"/>
      <c r="E153" s="37" t="s">
        <v>504</v>
      </c>
      <c r="F153" s="37" t="s">
        <v>657</v>
      </c>
      <c r="G153" s="39" t="s">
        <v>1138</v>
      </c>
      <c r="H153" s="37" t="s">
        <v>975</v>
      </c>
      <c r="I153" s="41" t="s">
        <v>44</v>
      </c>
      <c r="J153" s="41" t="s">
        <v>767</v>
      </c>
      <c r="K153" s="42"/>
      <c r="L153" s="42">
        <f>L152/2</f>
        <v>2082500</v>
      </c>
    </row>
    <row r="154" spans="1:12" ht="12.75">
      <c r="A154" s="40">
        <v>149</v>
      </c>
      <c r="B154" s="36" t="str">
        <f t="shared" si="2"/>
        <v>28/10/2021</v>
      </c>
      <c r="C154" s="38"/>
      <c r="D154" s="37" t="s">
        <v>276</v>
      </c>
      <c r="E154" s="37"/>
      <c r="F154" s="38"/>
      <c r="G154" s="39" t="s">
        <v>1138</v>
      </c>
      <c r="H154" s="37" t="s">
        <v>976</v>
      </c>
      <c r="I154" s="41" t="s">
        <v>86</v>
      </c>
      <c r="J154" s="41" t="s">
        <v>691</v>
      </c>
      <c r="K154" s="42">
        <v>6</v>
      </c>
      <c r="L154" s="42">
        <f>K154*245000</f>
        <v>1470000</v>
      </c>
    </row>
    <row r="155" spans="1:12" ht="12.75">
      <c r="A155" s="40">
        <v>150</v>
      </c>
      <c r="B155" s="36" t="str">
        <f t="shared" si="2"/>
        <v>29/10/2021</v>
      </c>
      <c r="C155" s="38"/>
      <c r="D155" s="37" t="s">
        <v>277</v>
      </c>
      <c r="E155" s="37"/>
      <c r="F155" s="38"/>
      <c r="G155" s="39" t="s">
        <v>1139</v>
      </c>
      <c r="H155" s="37" t="s">
        <v>977</v>
      </c>
      <c r="I155" s="41" t="s">
        <v>62</v>
      </c>
      <c r="J155" s="41" t="s">
        <v>370</v>
      </c>
      <c r="K155" s="42">
        <v>43</v>
      </c>
      <c r="L155" s="42">
        <f>K155*392500</f>
        <v>16877500</v>
      </c>
    </row>
    <row r="156" spans="1:12" ht="12.75">
      <c r="A156" s="40">
        <v>151</v>
      </c>
      <c r="B156" s="36" t="str">
        <f t="shared" si="2"/>
        <v>29/10/2021</v>
      </c>
      <c r="C156" s="38"/>
      <c r="D156" s="37"/>
      <c r="E156" s="37" t="s">
        <v>505</v>
      </c>
      <c r="F156" s="38" t="s">
        <v>625</v>
      </c>
      <c r="G156" s="39" t="s">
        <v>1139</v>
      </c>
      <c r="H156" s="37" t="s">
        <v>961</v>
      </c>
      <c r="I156" s="41" t="s">
        <v>339</v>
      </c>
      <c r="J156" s="41" t="s">
        <v>15</v>
      </c>
      <c r="K156" s="42">
        <v>43</v>
      </c>
      <c r="L156" s="42">
        <f>43*520000</f>
        <v>22360000</v>
      </c>
    </row>
    <row r="157" spans="1:12" ht="12.75">
      <c r="A157" s="40">
        <v>152</v>
      </c>
      <c r="B157" s="36" t="str">
        <f t="shared" si="2"/>
        <v>29/10/2021</v>
      </c>
      <c r="C157" s="38"/>
      <c r="D157" s="37"/>
      <c r="E157" s="37" t="s">
        <v>506</v>
      </c>
      <c r="F157" s="38" t="s">
        <v>625</v>
      </c>
      <c r="G157" s="39" t="s">
        <v>1139</v>
      </c>
      <c r="H157" s="37" t="s">
        <v>898</v>
      </c>
      <c r="I157" s="41" t="s">
        <v>339</v>
      </c>
      <c r="J157" s="41" t="s">
        <v>160</v>
      </c>
      <c r="K157" s="42"/>
      <c r="L157" s="42">
        <f>L156*0.1</f>
        <v>2236000</v>
      </c>
    </row>
    <row r="158" spans="1:12" ht="12.75">
      <c r="A158" s="40">
        <v>153</v>
      </c>
      <c r="B158" s="36" t="str">
        <f t="shared" si="2"/>
        <v>29/10/2021</v>
      </c>
      <c r="C158" s="37"/>
      <c r="D158" s="38"/>
      <c r="E158" s="37" t="s">
        <v>507</v>
      </c>
      <c r="F158" s="37" t="s">
        <v>658</v>
      </c>
      <c r="G158" s="39" t="s">
        <v>1139</v>
      </c>
      <c r="H158" s="37" t="s">
        <v>959</v>
      </c>
      <c r="I158" s="41" t="s">
        <v>312</v>
      </c>
      <c r="J158" s="41" t="s">
        <v>329</v>
      </c>
      <c r="K158" s="42"/>
      <c r="L158" s="42">
        <v>120000000</v>
      </c>
    </row>
    <row r="159" spans="1:12" ht="12.75">
      <c r="A159" s="40">
        <v>154</v>
      </c>
      <c r="B159" s="36" t="str">
        <f t="shared" si="2"/>
        <v>29/10/2021</v>
      </c>
      <c r="C159" s="38"/>
      <c r="D159" s="38"/>
      <c r="E159" s="37" t="s">
        <v>508</v>
      </c>
      <c r="F159" s="37" t="s">
        <v>659</v>
      </c>
      <c r="G159" s="39" t="s">
        <v>1139</v>
      </c>
      <c r="H159" s="37" t="s">
        <v>978</v>
      </c>
      <c r="I159" s="41" t="s">
        <v>379</v>
      </c>
      <c r="J159" s="41" t="s">
        <v>373</v>
      </c>
      <c r="K159" s="42"/>
      <c r="L159" s="42">
        <v>12500000</v>
      </c>
    </row>
    <row r="160" spans="1:12" ht="12.75">
      <c r="A160" s="40">
        <v>155</v>
      </c>
      <c r="B160" s="36" t="str">
        <f t="shared" si="2"/>
        <v>29/10/2021</v>
      </c>
      <c r="C160" s="38"/>
      <c r="D160" s="38"/>
      <c r="E160" s="37" t="s">
        <v>508</v>
      </c>
      <c r="F160" s="37" t="s">
        <v>660</v>
      </c>
      <c r="G160" s="39" t="s">
        <v>1139</v>
      </c>
      <c r="H160" s="37" t="s">
        <v>979</v>
      </c>
      <c r="I160" s="41" t="s">
        <v>101</v>
      </c>
      <c r="J160" s="41" t="s">
        <v>373</v>
      </c>
      <c r="K160" s="42"/>
      <c r="L160" s="42">
        <v>29500000</v>
      </c>
    </row>
    <row r="161" spans="1:12" ht="12.75">
      <c r="A161" s="40">
        <v>156</v>
      </c>
      <c r="B161" s="36" t="str">
        <f t="shared" si="2"/>
        <v>29/10/2021</v>
      </c>
      <c r="C161" s="37" t="s">
        <v>278</v>
      </c>
      <c r="D161" s="38"/>
      <c r="E161" s="38"/>
      <c r="F161" s="38" t="s">
        <v>626</v>
      </c>
      <c r="G161" s="39" t="s">
        <v>1139</v>
      </c>
      <c r="H161" s="37" t="s">
        <v>980</v>
      </c>
      <c r="I161" s="41" t="s">
        <v>309</v>
      </c>
      <c r="J161" s="41" t="s">
        <v>367</v>
      </c>
      <c r="K161" s="42"/>
      <c r="L161" s="42">
        <v>2000000</v>
      </c>
    </row>
    <row r="162" spans="1:12" ht="12.75">
      <c r="A162" s="40">
        <v>157</v>
      </c>
      <c r="B162" s="36" t="str">
        <f t="shared" si="2"/>
        <v>29/10/2021</v>
      </c>
      <c r="C162" s="38"/>
      <c r="D162" s="38"/>
      <c r="E162" s="37" t="s">
        <v>509</v>
      </c>
      <c r="F162" s="37" t="s">
        <v>627</v>
      </c>
      <c r="G162" s="39" t="s">
        <v>1139</v>
      </c>
      <c r="H162" s="37" t="s">
        <v>981</v>
      </c>
      <c r="I162" s="41" t="s">
        <v>351</v>
      </c>
      <c r="J162" s="41" t="s">
        <v>99</v>
      </c>
      <c r="K162" s="44"/>
      <c r="L162" s="44">
        <v>1200000</v>
      </c>
    </row>
    <row r="163" spans="1:12" ht="12.75">
      <c r="A163" s="40">
        <v>158</v>
      </c>
      <c r="B163" s="36" t="str">
        <f t="shared" si="2"/>
        <v>29/10/2021</v>
      </c>
      <c r="C163" s="38"/>
      <c r="D163" s="37"/>
      <c r="E163" s="37" t="s">
        <v>661</v>
      </c>
      <c r="F163" s="37" t="s">
        <v>662</v>
      </c>
      <c r="G163" s="39" t="s">
        <v>1139</v>
      </c>
      <c r="H163" s="37" t="s">
        <v>982</v>
      </c>
      <c r="I163" s="43" t="s">
        <v>361</v>
      </c>
      <c r="J163" s="41" t="s">
        <v>359</v>
      </c>
      <c r="K163" s="42"/>
      <c r="L163" s="42">
        <v>1000000</v>
      </c>
    </row>
    <row r="164" spans="1:12" ht="12.75">
      <c r="A164" s="40">
        <v>159</v>
      </c>
      <c r="B164" s="36" t="str">
        <f t="shared" si="2"/>
        <v>29/10/2021</v>
      </c>
      <c r="C164" s="38"/>
      <c r="D164" s="37" t="s">
        <v>272</v>
      </c>
      <c r="E164" s="37"/>
      <c r="F164" s="38"/>
      <c r="G164" s="39" t="s">
        <v>1139</v>
      </c>
      <c r="H164" s="37" t="s">
        <v>967</v>
      </c>
      <c r="I164" s="41" t="s">
        <v>27</v>
      </c>
      <c r="J164" s="43" t="s">
        <v>362</v>
      </c>
      <c r="K164" s="42">
        <v>10000</v>
      </c>
      <c r="L164" s="42">
        <f>K164*10651</f>
        <v>106510000</v>
      </c>
    </row>
    <row r="165" spans="1:12" ht="12.75">
      <c r="A165" s="40">
        <v>160</v>
      </c>
      <c r="B165" s="36" t="str">
        <f t="shared" si="2"/>
        <v>29/10/2021</v>
      </c>
      <c r="C165" s="38"/>
      <c r="D165" s="37" t="s">
        <v>272</v>
      </c>
      <c r="E165" s="37"/>
      <c r="F165" s="38"/>
      <c r="G165" s="39" t="s">
        <v>1139</v>
      </c>
      <c r="H165" s="37" t="s">
        <v>966</v>
      </c>
      <c r="I165" s="41" t="s">
        <v>29</v>
      </c>
      <c r="J165" s="41" t="s">
        <v>362</v>
      </c>
      <c r="K165" s="42">
        <v>1275</v>
      </c>
      <c r="L165" s="42">
        <f>K165*10651</f>
        <v>13580025</v>
      </c>
    </row>
    <row r="166" spans="1:12" ht="12.75">
      <c r="A166" s="40">
        <v>161</v>
      </c>
      <c r="B166" s="36" t="str">
        <f t="shared" si="2"/>
        <v>29/10/2021</v>
      </c>
      <c r="C166" s="38"/>
      <c r="D166" s="37" t="s">
        <v>272</v>
      </c>
      <c r="E166" s="37"/>
      <c r="F166" s="38"/>
      <c r="G166" s="39" t="s">
        <v>1139</v>
      </c>
      <c r="H166" s="37" t="s">
        <v>967</v>
      </c>
      <c r="I166" s="41" t="s">
        <v>38</v>
      </c>
      <c r="J166" s="41" t="s">
        <v>362</v>
      </c>
      <c r="K166" s="42">
        <v>510</v>
      </c>
      <c r="L166" s="42">
        <f>K166*10651</f>
        <v>5432010</v>
      </c>
    </row>
    <row r="167" spans="1:12" ht="12.75">
      <c r="A167" s="40">
        <v>162</v>
      </c>
      <c r="B167" s="36" t="str">
        <f t="shared" si="2"/>
        <v>29/10/2021</v>
      </c>
      <c r="C167" s="38"/>
      <c r="D167" s="37" t="s">
        <v>272</v>
      </c>
      <c r="E167" s="37"/>
      <c r="F167" s="38"/>
      <c r="G167" s="39" t="s">
        <v>1139</v>
      </c>
      <c r="H167" s="37" t="s">
        <v>968</v>
      </c>
      <c r="I167" s="41" t="s">
        <v>40</v>
      </c>
      <c r="J167" s="41" t="s">
        <v>362</v>
      </c>
      <c r="K167" s="42">
        <v>1275</v>
      </c>
      <c r="L167" s="42">
        <f>K167*10651</f>
        <v>13580025</v>
      </c>
    </row>
    <row r="168" spans="1:12" ht="12.75">
      <c r="A168" s="40">
        <v>163</v>
      </c>
      <c r="B168" s="36" t="str">
        <f t="shared" si="2"/>
        <v>29/10/2021</v>
      </c>
      <c r="C168" s="38"/>
      <c r="D168" s="37" t="s">
        <v>272</v>
      </c>
      <c r="E168" s="37"/>
      <c r="F168" s="38"/>
      <c r="G168" s="39" t="s">
        <v>1139</v>
      </c>
      <c r="H168" s="37" t="s">
        <v>945</v>
      </c>
      <c r="I168" s="41" t="s">
        <v>70</v>
      </c>
      <c r="J168" s="41" t="s">
        <v>362</v>
      </c>
      <c r="K168" s="42">
        <v>340</v>
      </c>
      <c r="L168" s="42">
        <f>K168*10651</f>
        <v>3621340</v>
      </c>
    </row>
    <row r="169" spans="1:12" ht="12.75">
      <c r="A169" s="40">
        <v>164</v>
      </c>
      <c r="B169" s="36" t="str">
        <f t="shared" si="2"/>
        <v>29/10/2021</v>
      </c>
      <c r="C169" s="38"/>
      <c r="D169" s="37" t="s">
        <v>273</v>
      </c>
      <c r="E169" s="37"/>
      <c r="F169" s="38"/>
      <c r="G169" s="39" t="s">
        <v>1139</v>
      </c>
      <c r="H169" s="37" t="s">
        <v>970</v>
      </c>
      <c r="I169" s="41" t="s">
        <v>38</v>
      </c>
      <c r="J169" s="43" t="s">
        <v>364</v>
      </c>
      <c r="K169" s="42">
        <v>248</v>
      </c>
      <c r="L169" s="42">
        <f>K169*16371</f>
        <v>4060008</v>
      </c>
    </row>
    <row r="170" spans="1:12" ht="12.75">
      <c r="A170" s="40">
        <v>165</v>
      </c>
      <c r="B170" s="36" t="str">
        <f t="shared" si="2"/>
        <v>29/10/2021</v>
      </c>
      <c r="C170" s="38"/>
      <c r="D170" s="37" t="s">
        <v>273</v>
      </c>
      <c r="E170" s="37"/>
      <c r="F170" s="38"/>
      <c r="G170" s="39" t="s">
        <v>1139</v>
      </c>
      <c r="H170" s="37" t="s">
        <v>971</v>
      </c>
      <c r="I170" s="41" t="s">
        <v>40</v>
      </c>
      <c r="J170" s="43" t="s">
        <v>364</v>
      </c>
      <c r="K170" s="42">
        <v>26</v>
      </c>
      <c r="L170" s="42">
        <f>K170*16371</f>
        <v>425646</v>
      </c>
    </row>
    <row r="171" spans="1:12" ht="12.75">
      <c r="A171" s="40">
        <v>166</v>
      </c>
      <c r="B171" s="36" t="str">
        <f t="shared" si="2"/>
        <v>29/10/2021</v>
      </c>
      <c r="C171" s="38"/>
      <c r="D171" s="37" t="s">
        <v>273</v>
      </c>
      <c r="E171" s="37"/>
      <c r="F171" s="38"/>
      <c r="G171" s="39" t="s">
        <v>1139</v>
      </c>
      <c r="H171" s="37" t="s">
        <v>983</v>
      </c>
      <c r="I171" s="41" t="s">
        <v>84</v>
      </c>
      <c r="J171" s="43" t="s">
        <v>364</v>
      </c>
      <c r="K171" s="42">
        <v>33</v>
      </c>
      <c r="L171" s="42">
        <f>K171*16371</f>
        <v>540243</v>
      </c>
    </row>
    <row r="172" spans="1:12" ht="12.75">
      <c r="A172" s="40">
        <v>167</v>
      </c>
      <c r="B172" s="36" t="str">
        <f t="shared" si="2"/>
        <v>29/10/2021</v>
      </c>
      <c r="C172" s="37"/>
      <c r="D172" s="38"/>
      <c r="E172" s="37" t="s">
        <v>510</v>
      </c>
      <c r="F172" s="38" t="s">
        <v>628</v>
      </c>
      <c r="G172" s="39" t="s">
        <v>1139</v>
      </c>
      <c r="H172" s="37" t="s">
        <v>984</v>
      </c>
      <c r="I172" s="41" t="s">
        <v>768</v>
      </c>
      <c r="J172" s="41" t="s">
        <v>312</v>
      </c>
      <c r="K172" s="42"/>
      <c r="L172" s="42">
        <v>5000000</v>
      </c>
    </row>
    <row r="173" spans="1:12" ht="12.75">
      <c r="A173" s="40">
        <v>168</v>
      </c>
      <c r="B173" s="36" t="str">
        <f t="shared" si="2"/>
        <v>29/10/2021</v>
      </c>
      <c r="C173" s="38"/>
      <c r="D173" s="38"/>
      <c r="E173" s="37" t="s">
        <v>511</v>
      </c>
      <c r="F173" s="38" t="s">
        <v>629</v>
      </c>
      <c r="G173" s="39" t="s">
        <v>1139</v>
      </c>
      <c r="H173" s="37" t="s">
        <v>985</v>
      </c>
      <c r="I173" s="41" t="s">
        <v>86</v>
      </c>
      <c r="J173" s="41" t="s">
        <v>768</v>
      </c>
      <c r="K173" s="42"/>
      <c r="L173" s="42">
        <f>L172/2</f>
        <v>2500000</v>
      </c>
    </row>
    <row r="174" spans="1:12" ht="12.75">
      <c r="A174" s="40">
        <v>169</v>
      </c>
      <c r="B174" s="36" t="str">
        <f t="shared" si="2"/>
        <v>29/10/2021</v>
      </c>
      <c r="C174" s="37"/>
      <c r="D174" s="38"/>
      <c r="E174" s="37" t="s">
        <v>512</v>
      </c>
      <c r="F174" s="38" t="s">
        <v>630</v>
      </c>
      <c r="G174" s="39" t="s">
        <v>1139</v>
      </c>
      <c r="H174" s="37" t="s">
        <v>986</v>
      </c>
      <c r="I174" s="41" t="s">
        <v>401</v>
      </c>
      <c r="J174" s="41" t="s">
        <v>312</v>
      </c>
      <c r="K174" s="42"/>
      <c r="L174" s="42">
        <v>52000000</v>
      </c>
    </row>
    <row r="175" spans="1:12" ht="12.75">
      <c r="A175" s="40">
        <v>170</v>
      </c>
      <c r="B175" s="36" t="str">
        <f t="shared" si="2"/>
        <v>29/10/2021</v>
      </c>
      <c r="C175" s="37"/>
      <c r="D175" s="38"/>
      <c r="E175" s="37" t="s">
        <v>513</v>
      </c>
      <c r="F175" s="38" t="s">
        <v>631</v>
      </c>
      <c r="G175" s="39" t="s">
        <v>1139</v>
      </c>
      <c r="H175" s="37" t="s">
        <v>987</v>
      </c>
      <c r="I175" s="41" t="s">
        <v>405</v>
      </c>
      <c r="J175" s="41" t="s">
        <v>312</v>
      </c>
      <c r="K175" s="42"/>
      <c r="L175" s="42">
        <v>90000000</v>
      </c>
    </row>
    <row r="176" spans="1:12" ht="12.75">
      <c r="A176" s="40">
        <v>171</v>
      </c>
      <c r="B176" s="36" t="str">
        <f t="shared" si="2"/>
        <v>29/10/2021</v>
      </c>
      <c r="C176" s="38"/>
      <c r="D176" s="37" t="s">
        <v>280</v>
      </c>
      <c r="E176" s="37"/>
      <c r="F176" s="38"/>
      <c r="G176" s="39" t="s">
        <v>1139</v>
      </c>
      <c r="H176" s="37" t="s">
        <v>988</v>
      </c>
      <c r="I176" s="41" t="s">
        <v>370</v>
      </c>
      <c r="J176" s="41" t="s">
        <v>367</v>
      </c>
      <c r="K176" s="42">
        <v>500</v>
      </c>
      <c r="L176" s="42">
        <f>500*390500</f>
        <v>195250000</v>
      </c>
    </row>
    <row r="177" spans="1:12" ht="12.75">
      <c r="A177" s="40">
        <v>172</v>
      </c>
      <c r="B177" s="36" t="str">
        <f t="shared" si="2"/>
        <v>29/10/2021</v>
      </c>
      <c r="C177" s="38"/>
      <c r="D177" s="37" t="s">
        <v>281</v>
      </c>
      <c r="E177" s="37"/>
      <c r="F177" s="38"/>
      <c r="G177" s="39" t="s">
        <v>1139</v>
      </c>
      <c r="H177" s="37" t="s">
        <v>989</v>
      </c>
      <c r="I177" s="41" t="s">
        <v>62</v>
      </c>
      <c r="J177" s="41" t="s">
        <v>370</v>
      </c>
      <c r="K177" s="42">
        <v>166</v>
      </c>
      <c r="L177" s="42">
        <f>K177*392500</f>
        <v>65155000</v>
      </c>
    </row>
    <row r="178" spans="1:12" ht="12.75">
      <c r="A178" s="40">
        <v>173</v>
      </c>
      <c r="B178" s="36" t="str">
        <f t="shared" si="2"/>
        <v>29/10/2021</v>
      </c>
      <c r="C178" s="38"/>
      <c r="D178" s="37"/>
      <c r="E178" s="37" t="s">
        <v>514</v>
      </c>
      <c r="F178" s="38" t="s">
        <v>632</v>
      </c>
      <c r="G178" s="39" t="s">
        <v>1139</v>
      </c>
      <c r="H178" s="37" t="s">
        <v>990</v>
      </c>
      <c r="I178" s="41" t="s">
        <v>339</v>
      </c>
      <c r="J178" s="41" t="s">
        <v>15</v>
      </c>
      <c r="K178" s="42">
        <v>166</v>
      </c>
      <c r="L178" s="42">
        <f>166*510000</f>
        <v>84660000</v>
      </c>
    </row>
    <row r="179" spans="1:12" ht="12.75">
      <c r="A179" s="40">
        <v>174</v>
      </c>
      <c r="B179" s="36" t="str">
        <f t="shared" si="2"/>
        <v>29/10/2021</v>
      </c>
      <c r="C179" s="38"/>
      <c r="D179" s="37"/>
      <c r="E179" s="37" t="s">
        <v>515</v>
      </c>
      <c r="F179" s="38" t="s">
        <v>632</v>
      </c>
      <c r="G179" s="39" t="s">
        <v>1139</v>
      </c>
      <c r="H179" s="37" t="s">
        <v>898</v>
      </c>
      <c r="I179" s="41" t="s">
        <v>339</v>
      </c>
      <c r="J179" s="41" t="s">
        <v>160</v>
      </c>
      <c r="K179" s="42"/>
      <c r="L179" s="42">
        <f>L178*0.1</f>
        <v>8466000</v>
      </c>
    </row>
    <row r="180" spans="1:12" ht="12.75">
      <c r="A180" s="40">
        <v>175</v>
      </c>
      <c r="B180" s="36" t="str">
        <f t="shared" si="2"/>
        <v>29/10/2021</v>
      </c>
      <c r="C180" s="38"/>
      <c r="D180" s="38"/>
      <c r="E180" s="37" t="s">
        <v>516</v>
      </c>
      <c r="F180" s="38" t="s">
        <v>633</v>
      </c>
      <c r="G180" s="39" t="s">
        <v>1139</v>
      </c>
      <c r="H180" s="37" t="s">
        <v>991</v>
      </c>
      <c r="I180" s="41" t="s">
        <v>701</v>
      </c>
      <c r="J180" s="41" t="s">
        <v>407</v>
      </c>
      <c r="K180" s="42"/>
      <c r="L180" s="42">
        <v>30000000</v>
      </c>
    </row>
    <row r="181" spans="1:12" ht="12.75">
      <c r="A181" s="40">
        <v>176</v>
      </c>
      <c r="B181" s="36" t="str">
        <f t="shared" si="2"/>
        <v>29/10/2021</v>
      </c>
      <c r="C181" s="38"/>
      <c r="D181" s="38"/>
      <c r="E181" s="37" t="s">
        <v>516</v>
      </c>
      <c r="F181" s="38" t="s">
        <v>633</v>
      </c>
      <c r="G181" s="39" t="s">
        <v>1139</v>
      </c>
      <c r="H181" s="37" t="s">
        <v>992</v>
      </c>
      <c r="I181" s="41" t="s">
        <v>340</v>
      </c>
      <c r="J181" s="41" t="s">
        <v>407</v>
      </c>
      <c r="K181" s="42"/>
      <c r="L181" s="42">
        <v>3000000</v>
      </c>
    </row>
    <row r="182" spans="1:12" ht="12.75">
      <c r="A182" s="40">
        <v>177</v>
      </c>
      <c r="B182" s="36" t="str">
        <f t="shared" si="2"/>
        <v>29/10/2021</v>
      </c>
      <c r="C182" s="38"/>
      <c r="D182" s="38"/>
      <c r="E182" s="37" t="s">
        <v>517</v>
      </c>
      <c r="F182" s="38" t="s">
        <v>634</v>
      </c>
      <c r="G182" s="39" t="s">
        <v>1139</v>
      </c>
      <c r="H182" s="37" t="s">
        <v>993</v>
      </c>
      <c r="I182" s="41" t="s">
        <v>96</v>
      </c>
      <c r="J182" s="41" t="s">
        <v>359</v>
      </c>
      <c r="K182" s="42"/>
      <c r="L182" s="42">
        <v>600000</v>
      </c>
    </row>
    <row r="183" spans="1:12" ht="12.75">
      <c r="A183" s="40">
        <v>178</v>
      </c>
      <c r="B183" s="36" t="str">
        <f t="shared" si="2"/>
        <v>29/10/2021</v>
      </c>
      <c r="C183" s="38"/>
      <c r="D183" s="37" t="s">
        <v>279</v>
      </c>
      <c r="E183" s="37" t="s">
        <v>517</v>
      </c>
      <c r="F183" s="38" t="s">
        <v>635</v>
      </c>
      <c r="G183" s="39" t="s">
        <v>1139</v>
      </c>
      <c r="H183" s="37" t="s">
        <v>994</v>
      </c>
      <c r="I183" s="43" t="s">
        <v>365</v>
      </c>
      <c r="J183" s="41" t="s">
        <v>359</v>
      </c>
      <c r="K183" s="42">
        <v>67</v>
      </c>
      <c r="L183" s="42">
        <f>67*2240</f>
        <v>150080</v>
      </c>
    </row>
    <row r="184" spans="1:12" ht="12.75">
      <c r="A184" s="40">
        <v>179</v>
      </c>
      <c r="B184" s="36" t="str">
        <f t="shared" si="2"/>
        <v>29/10/2021</v>
      </c>
      <c r="C184" s="38"/>
      <c r="D184" s="37" t="s">
        <v>274</v>
      </c>
      <c r="E184" s="37"/>
      <c r="F184" s="38"/>
      <c r="G184" s="39" t="s">
        <v>1139</v>
      </c>
      <c r="H184" s="37" t="s">
        <v>973</v>
      </c>
      <c r="I184" s="41" t="s">
        <v>38</v>
      </c>
      <c r="J184" s="43" t="s">
        <v>365</v>
      </c>
      <c r="K184" s="42">
        <v>340</v>
      </c>
      <c r="L184" s="42">
        <f>K184*2140</f>
        <v>727600</v>
      </c>
    </row>
    <row r="185" spans="1:12" ht="12.75">
      <c r="A185" s="40">
        <v>180</v>
      </c>
      <c r="B185" s="36" t="str">
        <f t="shared" si="2"/>
        <v>29/10/2021</v>
      </c>
      <c r="C185" s="38"/>
      <c r="D185" s="37" t="s">
        <v>274</v>
      </c>
      <c r="E185" s="37"/>
      <c r="F185" s="38"/>
      <c r="G185" s="39" t="s">
        <v>1139</v>
      </c>
      <c r="H185" s="37" t="s">
        <v>973</v>
      </c>
      <c r="I185" s="41" t="s">
        <v>40</v>
      </c>
      <c r="J185" s="43" t="s">
        <v>365</v>
      </c>
      <c r="K185" s="42">
        <v>68</v>
      </c>
      <c r="L185" s="42">
        <f>K185*2140</f>
        <v>145520</v>
      </c>
    </row>
    <row r="186" spans="1:12" ht="12.75">
      <c r="A186" s="40">
        <v>181</v>
      </c>
      <c r="B186" s="36" t="str">
        <f t="shared" si="2"/>
        <v>29/10/2021</v>
      </c>
      <c r="C186" s="38"/>
      <c r="D186" s="37" t="s">
        <v>274</v>
      </c>
      <c r="E186" s="37"/>
      <c r="F186" s="38"/>
      <c r="G186" s="39" t="s">
        <v>1139</v>
      </c>
      <c r="H186" s="37" t="s">
        <v>973</v>
      </c>
      <c r="I186" s="41" t="s">
        <v>84</v>
      </c>
      <c r="J186" s="43" t="s">
        <v>365</v>
      </c>
      <c r="K186" s="42">
        <v>34</v>
      </c>
      <c r="L186" s="42">
        <f>K186*2140</f>
        <v>72760</v>
      </c>
    </row>
    <row r="187" spans="1:12" ht="12.75">
      <c r="A187" s="40">
        <v>182</v>
      </c>
      <c r="B187" s="36" t="str">
        <f t="shared" si="2"/>
        <v>29/10/2021</v>
      </c>
      <c r="C187" s="37"/>
      <c r="D187" s="38"/>
      <c r="E187" s="37" t="s">
        <v>517</v>
      </c>
      <c r="F187" s="38" t="s">
        <v>636</v>
      </c>
      <c r="G187" s="39" t="s">
        <v>1139</v>
      </c>
      <c r="H187" s="37" t="s">
        <v>995</v>
      </c>
      <c r="I187" s="41" t="s">
        <v>160</v>
      </c>
      <c r="J187" s="41" t="s">
        <v>312</v>
      </c>
      <c r="K187" s="42"/>
      <c r="L187" s="42">
        <v>250000</v>
      </c>
    </row>
    <row r="188" spans="1:12" ht="12.75">
      <c r="A188" s="40">
        <v>183</v>
      </c>
      <c r="B188" s="36" t="str">
        <f t="shared" si="2"/>
        <v>29/10/2021</v>
      </c>
      <c r="C188" s="37"/>
      <c r="D188" s="38"/>
      <c r="E188" s="37" t="s">
        <v>518</v>
      </c>
      <c r="F188" s="38" t="s">
        <v>636</v>
      </c>
      <c r="G188" s="39" t="s">
        <v>1139</v>
      </c>
      <c r="H188" s="37" t="s">
        <v>996</v>
      </c>
      <c r="I188" s="41" t="s">
        <v>422</v>
      </c>
      <c r="J188" s="41" t="s">
        <v>312</v>
      </c>
      <c r="K188" s="42"/>
      <c r="L188" s="42">
        <v>1200000</v>
      </c>
    </row>
    <row r="189" spans="1:12" ht="12.75">
      <c r="A189" s="40">
        <v>184</v>
      </c>
      <c r="B189" s="36" t="str">
        <f t="shared" si="2"/>
        <v>29/10/2021</v>
      </c>
      <c r="C189" s="38"/>
      <c r="D189" s="38"/>
      <c r="E189" s="37" t="s">
        <v>519</v>
      </c>
      <c r="F189" s="38" t="s">
        <v>637</v>
      </c>
      <c r="G189" s="39" t="s">
        <v>1139</v>
      </c>
      <c r="H189" s="37" t="s">
        <v>997</v>
      </c>
      <c r="I189" s="41" t="s">
        <v>96</v>
      </c>
      <c r="J189" s="41" t="s">
        <v>359</v>
      </c>
      <c r="K189" s="42"/>
      <c r="L189" s="42">
        <v>300000</v>
      </c>
    </row>
    <row r="190" spans="1:12" ht="12.75">
      <c r="A190" s="40">
        <v>185</v>
      </c>
      <c r="B190" s="36" t="str">
        <f t="shared" si="2"/>
        <v>30/10/2021</v>
      </c>
      <c r="C190" s="38"/>
      <c r="D190" s="37" t="s">
        <v>283</v>
      </c>
      <c r="E190" s="37"/>
      <c r="F190" s="38"/>
      <c r="G190" s="39" t="s">
        <v>1140</v>
      </c>
      <c r="H190" s="37" t="s">
        <v>998</v>
      </c>
      <c r="I190" s="41" t="s">
        <v>62</v>
      </c>
      <c r="J190" s="41" t="s">
        <v>370</v>
      </c>
      <c r="K190" s="42">
        <v>135</v>
      </c>
      <c r="L190" s="42">
        <f>K190*392500</f>
        <v>52987500</v>
      </c>
    </row>
    <row r="191" spans="1:12" ht="12.75">
      <c r="A191" s="40">
        <v>186</v>
      </c>
      <c r="B191" s="36" t="str">
        <f t="shared" si="2"/>
        <v>30/10/2021</v>
      </c>
      <c r="C191" s="38"/>
      <c r="D191" s="37"/>
      <c r="E191" s="37" t="s">
        <v>520</v>
      </c>
      <c r="F191" s="38" t="s">
        <v>638</v>
      </c>
      <c r="G191" s="39" t="s">
        <v>1140</v>
      </c>
      <c r="H191" s="37" t="s">
        <v>999</v>
      </c>
      <c r="I191" s="41" t="s">
        <v>334</v>
      </c>
      <c r="J191" s="41" t="s">
        <v>15</v>
      </c>
      <c r="K191" s="42">
        <v>135</v>
      </c>
      <c r="L191" s="42">
        <f>135*510000</f>
        <v>68850000</v>
      </c>
    </row>
    <row r="192" spans="1:12" ht="12.75">
      <c r="A192" s="40">
        <v>187</v>
      </c>
      <c r="B192" s="36" t="str">
        <f t="shared" si="2"/>
        <v>30/10/2021</v>
      </c>
      <c r="C192" s="38"/>
      <c r="D192" s="37"/>
      <c r="E192" s="37" t="s">
        <v>520</v>
      </c>
      <c r="F192" s="38" t="s">
        <v>638</v>
      </c>
      <c r="G192" s="39" t="s">
        <v>1140</v>
      </c>
      <c r="H192" s="37" t="s">
        <v>898</v>
      </c>
      <c r="I192" s="41" t="s">
        <v>334</v>
      </c>
      <c r="J192" s="41" t="s">
        <v>160</v>
      </c>
      <c r="K192" s="42"/>
      <c r="L192" s="42">
        <f>L191*0.1</f>
        <v>6885000</v>
      </c>
    </row>
    <row r="193" spans="1:12" ht="12.75">
      <c r="A193" s="40">
        <v>188</v>
      </c>
      <c r="B193" s="36" t="str">
        <f t="shared" si="2"/>
        <v>30/10/2021</v>
      </c>
      <c r="C193" s="38"/>
      <c r="D193" s="38"/>
      <c r="E193" s="37" t="s">
        <v>521</v>
      </c>
      <c r="F193" s="37" t="s">
        <v>662</v>
      </c>
      <c r="G193" s="39" t="s">
        <v>1140</v>
      </c>
      <c r="H193" s="37" t="s">
        <v>993</v>
      </c>
      <c r="I193" s="41" t="s">
        <v>96</v>
      </c>
      <c r="J193" s="41" t="s">
        <v>359</v>
      </c>
      <c r="K193" s="42"/>
      <c r="L193" s="42">
        <v>450000</v>
      </c>
    </row>
    <row r="194" spans="1:12" ht="12.75">
      <c r="A194" s="40">
        <v>189</v>
      </c>
      <c r="B194" s="36" t="str">
        <f t="shared" si="2"/>
        <v>30/10/2021</v>
      </c>
      <c r="C194" s="38"/>
      <c r="D194" s="37" t="s">
        <v>284</v>
      </c>
      <c r="E194" s="37"/>
      <c r="F194" s="38"/>
      <c r="G194" s="39" t="s">
        <v>1140</v>
      </c>
      <c r="H194" s="37" t="s">
        <v>1000</v>
      </c>
      <c r="I194" s="41" t="s">
        <v>62</v>
      </c>
      <c r="J194" s="41" t="s">
        <v>370</v>
      </c>
      <c r="K194" s="42">
        <v>130</v>
      </c>
      <c r="L194" s="42">
        <f>K194*392500</f>
        <v>51025000</v>
      </c>
    </row>
    <row r="195" spans="1:12" ht="12.75">
      <c r="A195" s="40">
        <v>190</v>
      </c>
      <c r="B195" s="36" t="str">
        <f t="shared" si="2"/>
        <v>30/10/2021</v>
      </c>
      <c r="C195" s="38"/>
      <c r="D195" s="37"/>
      <c r="E195" s="37" t="s">
        <v>522</v>
      </c>
      <c r="F195" s="38" t="s">
        <v>639</v>
      </c>
      <c r="G195" s="39" t="s">
        <v>1140</v>
      </c>
      <c r="H195" s="37" t="s">
        <v>1001</v>
      </c>
      <c r="I195" s="41" t="s">
        <v>339</v>
      </c>
      <c r="J195" s="41" t="s">
        <v>15</v>
      </c>
      <c r="K195" s="42">
        <v>130</v>
      </c>
      <c r="L195" s="42">
        <f>130*510000</f>
        <v>66300000</v>
      </c>
    </row>
    <row r="196" spans="1:12" ht="12.75">
      <c r="A196" s="40">
        <v>191</v>
      </c>
      <c r="B196" s="36" t="str">
        <f t="shared" si="2"/>
        <v>30/10/2021</v>
      </c>
      <c r="C196" s="38"/>
      <c r="D196" s="37"/>
      <c r="E196" s="37" t="s">
        <v>522</v>
      </c>
      <c r="F196" s="38" t="s">
        <v>639</v>
      </c>
      <c r="G196" s="39" t="s">
        <v>1140</v>
      </c>
      <c r="H196" s="37" t="s">
        <v>898</v>
      </c>
      <c r="I196" s="41" t="s">
        <v>339</v>
      </c>
      <c r="J196" s="41" t="s">
        <v>160</v>
      </c>
      <c r="K196" s="42"/>
      <c r="L196" s="42">
        <f>L195*0.1</f>
        <v>6630000</v>
      </c>
    </row>
    <row r="197" spans="1:12" ht="12.75">
      <c r="A197" s="40">
        <v>192</v>
      </c>
      <c r="B197" s="36" t="str">
        <f t="shared" si="2"/>
        <v>30/10/2021</v>
      </c>
      <c r="C197" s="38"/>
      <c r="D197" s="38"/>
      <c r="E197" s="37" t="s">
        <v>523</v>
      </c>
      <c r="F197" s="38" t="s">
        <v>640</v>
      </c>
      <c r="G197" s="39" t="s">
        <v>1140</v>
      </c>
      <c r="H197" s="37" t="s">
        <v>1002</v>
      </c>
      <c r="I197" s="41" t="s">
        <v>6</v>
      </c>
      <c r="J197" s="41" t="s">
        <v>443</v>
      </c>
      <c r="K197" s="42"/>
      <c r="L197" s="42">
        <v>35000000</v>
      </c>
    </row>
    <row r="198" spans="1:12" ht="12.75">
      <c r="A198" s="40">
        <v>193</v>
      </c>
      <c r="B198" s="36" t="str">
        <f t="shared" si="2"/>
        <v>30/10/2021</v>
      </c>
      <c r="C198" s="38"/>
      <c r="D198" s="38"/>
      <c r="E198" s="37" t="s">
        <v>524</v>
      </c>
      <c r="F198" s="38" t="s">
        <v>641</v>
      </c>
      <c r="G198" s="39" t="s">
        <v>1140</v>
      </c>
      <c r="H198" s="37" t="s">
        <v>1003</v>
      </c>
      <c r="I198" s="41" t="s">
        <v>1</v>
      </c>
      <c r="J198" s="41" t="s">
        <v>443</v>
      </c>
      <c r="K198" s="42"/>
      <c r="L198" s="42">
        <v>40000000</v>
      </c>
    </row>
    <row r="199" spans="1:12" ht="12.75">
      <c r="A199" s="40">
        <v>194</v>
      </c>
      <c r="B199" s="36" t="str">
        <f aca="true" t="shared" si="4" ref="B199:B262">G199</f>
        <v>30/10/2021</v>
      </c>
      <c r="C199" s="38"/>
      <c r="D199" s="37" t="s">
        <v>282</v>
      </c>
      <c r="E199" s="37" t="s">
        <v>525</v>
      </c>
      <c r="F199" s="38" t="s">
        <v>642</v>
      </c>
      <c r="G199" s="39" t="s">
        <v>1140</v>
      </c>
      <c r="H199" s="37" t="s">
        <v>1004</v>
      </c>
      <c r="I199" s="43" t="s">
        <v>361</v>
      </c>
      <c r="J199" s="41" t="s">
        <v>414</v>
      </c>
      <c r="K199" s="42">
        <v>1000</v>
      </c>
      <c r="L199" s="42">
        <f>1000*19300</f>
        <v>19300000</v>
      </c>
    </row>
    <row r="200" spans="1:12" ht="12.75">
      <c r="A200" s="40">
        <v>195</v>
      </c>
      <c r="B200" s="36" t="str">
        <f t="shared" si="4"/>
        <v>30/10/2021</v>
      </c>
      <c r="C200" s="37"/>
      <c r="D200" s="37"/>
      <c r="E200" s="37" t="s">
        <v>525</v>
      </c>
      <c r="F200" s="38" t="s">
        <v>642</v>
      </c>
      <c r="G200" s="39" t="s">
        <v>1140</v>
      </c>
      <c r="H200" s="37" t="s">
        <v>1005</v>
      </c>
      <c r="I200" s="43" t="s">
        <v>361</v>
      </c>
      <c r="J200" s="41" t="s">
        <v>420</v>
      </c>
      <c r="K200" s="42"/>
      <c r="L200" s="42">
        <f>L199*0.05</f>
        <v>965000</v>
      </c>
    </row>
    <row r="201" spans="1:12" ht="12.75">
      <c r="A201" s="40">
        <v>196</v>
      </c>
      <c r="B201" s="36" t="str">
        <f t="shared" si="4"/>
        <v>30/10/2021</v>
      </c>
      <c r="C201" s="37"/>
      <c r="D201" s="37"/>
      <c r="E201" s="37" t="s">
        <v>525</v>
      </c>
      <c r="F201" s="38" t="s">
        <v>642</v>
      </c>
      <c r="G201" s="39" t="s">
        <v>1140</v>
      </c>
      <c r="H201" s="37" t="s">
        <v>884</v>
      </c>
      <c r="I201" s="41" t="s">
        <v>340</v>
      </c>
      <c r="J201" s="41" t="s">
        <v>415</v>
      </c>
      <c r="K201" s="42"/>
      <c r="L201" s="42">
        <f>(L199+L200)*0.1</f>
        <v>2026500</v>
      </c>
    </row>
    <row r="202" spans="1:12" ht="12.75">
      <c r="A202" s="40">
        <v>197</v>
      </c>
      <c r="B202" s="36" t="str">
        <f t="shared" si="4"/>
        <v>30/10/2021</v>
      </c>
      <c r="C202" s="37"/>
      <c r="D202" s="38"/>
      <c r="E202" s="37" t="s">
        <v>526</v>
      </c>
      <c r="F202" s="37" t="s">
        <v>664</v>
      </c>
      <c r="G202" s="39" t="s">
        <v>1140</v>
      </c>
      <c r="H202" s="37" t="s">
        <v>1006</v>
      </c>
      <c r="I202" s="41" t="s">
        <v>403</v>
      </c>
      <c r="J202" s="41" t="s">
        <v>312</v>
      </c>
      <c r="K202" s="42"/>
      <c r="L202" s="42">
        <v>40000000</v>
      </c>
    </row>
    <row r="203" spans="1:12" ht="12.75">
      <c r="A203" s="40">
        <v>198</v>
      </c>
      <c r="B203" s="36" t="str">
        <f t="shared" si="4"/>
        <v>30/10/2021</v>
      </c>
      <c r="C203" s="37"/>
      <c r="D203" s="38"/>
      <c r="E203" s="37" t="s">
        <v>527</v>
      </c>
      <c r="F203" s="37" t="s">
        <v>665</v>
      </c>
      <c r="G203" s="39" t="s">
        <v>1140</v>
      </c>
      <c r="H203" s="37" t="s">
        <v>1007</v>
      </c>
      <c r="I203" s="41" t="s">
        <v>402</v>
      </c>
      <c r="J203" s="41" t="s">
        <v>312</v>
      </c>
      <c r="K203" s="42"/>
      <c r="L203" s="42">
        <v>9700000</v>
      </c>
    </row>
    <row r="204" spans="1:12" ht="12.75">
      <c r="A204" s="40">
        <v>199</v>
      </c>
      <c r="B204" s="36" t="str">
        <f t="shared" si="4"/>
        <v>30/10/2021</v>
      </c>
      <c r="C204" s="37"/>
      <c r="D204" s="38"/>
      <c r="E204" s="37" t="s">
        <v>528</v>
      </c>
      <c r="F204" s="37" t="s">
        <v>666</v>
      </c>
      <c r="G204" s="39" t="s">
        <v>1140</v>
      </c>
      <c r="H204" s="37" t="s">
        <v>1008</v>
      </c>
      <c r="I204" s="41" t="s">
        <v>94</v>
      </c>
      <c r="J204" s="41" t="s">
        <v>312</v>
      </c>
      <c r="K204" s="42"/>
      <c r="L204" s="42">
        <v>3700000</v>
      </c>
    </row>
    <row r="205" spans="1:12" ht="12.75">
      <c r="A205" s="40">
        <v>200</v>
      </c>
      <c r="B205" s="36" t="str">
        <f t="shared" si="4"/>
        <v>30/10/2021</v>
      </c>
      <c r="C205" s="37"/>
      <c r="D205" s="38"/>
      <c r="E205" s="37" t="s">
        <v>528</v>
      </c>
      <c r="F205" s="37" t="s">
        <v>666</v>
      </c>
      <c r="G205" s="39" t="s">
        <v>1140</v>
      </c>
      <c r="H205" s="37" t="s">
        <v>950</v>
      </c>
      <c r="I205" s="41" t="s">
        <v>340</v>
      </c>
      <c r="J205" s="41" t="s">
        <v>312</v>
      </c>
      <c r="K205" s="42"/>
      <c r="L205" s="42">
        <f>L204*0.1</f>
        <v>370000</v>
      </c>
    </row>
    <row r="206" spans="1:12" ht="12.75">
      <c r="A206" s="40">
        <v>201</v>
      </c>
      <c r="B206" s="36" t="str">
        <f t="shared" si="4"/>
        <v>30/10/2021</v>
      </c>
      <c r="C206" s="37"/>
      <c r="D206" s="38"/>
      <c r="E206" s="37" t="s">
        <v>529</v>
      </c>
      <c r="F206" s="37" t="s">
        <v>667</v>
      </c>
      <c r="G206" s="39" t="s">
        <v>1140</v>
      </c>
      <c r="H206" s="37" t="s">
        <v>1009</v>
      </c>
      <c r="I206" s="41" t="s">
        <v>705</v>
      </c>
      <c r="J206" s="41" t="s">
        <v>312</v>
      </c>
      <c r="K206" s="42"/>
      <c r="L206" s="42">
        <v>150000000</v>
      </c>
    </row>
    <row r="207" spans="1:12" ht="12.75">
      <c r="A207" s="40">
        <v>202</v>
      </c>
      <c r="B207" s="36" t="str">
        <f t="shared" si="4"/>
        <v>30/10/2021</v>
      </c>
      <c r="C207" s="37"/>
      <c r="D207" s="38"/>
      <c r="E207" s="37" t="s">
        <v>529</v>
      </c>
      <c r="F207" s="37" t="s">
        <v>667</v>
      </c>
      <c r="G207" s="39" t="s">
        <v>1140</v>
      </c>
      <c r="H207" s="37" t="s">
        <v>1010</v>
      </c>
      <c r="I207" s="41" t="s">
        <v>64</v>
      </c>
      <c r="J207" s="41" t="s">
        <v>312</v>
      </c>
      <c r="K207" s="42"/>
      <c r="L207" s="42">
        <v>1400000</v>
      </c>
    </row>
    <row r="208" spans="1:12" ht="12.75">
      <c r="A208" s="40">
        <v>203</v>
      </c>
      <c r="B208" s="36" t="str">
        <f t="shared" si="4"/>
        <v>30/10/2021</v>
      </c>
      <c r="C208" s="37"/>
      <c r="D208" s="38"/>
      <c r="E208" s="37" t="s">
        <v>530</v>
      </c>
      <c r="F208" s="37" t="s">
        <v>668</v>
      </c>
      <c r="G208" s="39" t="s">
        <v>1140</v>
      </c>
      <c r="H208" s="37" t="s">
        <v>1011</v>
      </c>
      <c r="I208" s="41" t="s">
        <v>312</v>
      </c>
      <c r="J208" s="41" t="s">
        <v>22</v>
      </c>
      <c r="K208" s="42"/>
      <c r="L208" s="42">
        <v>750000</v>
      </c>
    </row>
    <row r="209" spans="1:12" ht="12.75">
      <c r="A209" s="40">
        <v>204</v>
      </c>
      <c r="B209" s="36" t="str">
        <f t="shared" si="4"/>
        <v>30/10/2021</v>
      </c>
      <c r="C209" s="37"/>
      <c r="D209" s="38"/>
      <c r="E209" s="37" t="s">
        <v>531</v>
      </c>
      <c r="F209" s="37" t="s">
        <v>669</v>
      </c>
      <c r="G209" s="39" t="s">
        <v>1140</v>
      </c>
      <c r="H209" s="37" t="s">
        <v>939</v>
      </c>
      <c r="I209" s="41" t="s">
        <v>312</v>
      </c>
      <c r="J209" s="41" t="s">
        <v>329</v>
      </c>
      <c r="K209" s="42"/>
      <c r="L209" s="42">
        <v>30000000</v>
      </c>
    </row>
    <row r="210" spans="1:12" ht="12.75">
      <c r="A210" s="40">
        <v>205</v>
      </c>
      <c r="B210" s="36" t="str">
        <f t="shared" si="4"/>
        <v>30/10/2021</v>
      </c>
      <c r="C210" s="37"/>
      <c r="D210" s="38"/>
      <c r="E210" s="37" t="s">
        <v>532</v>
      </c>
      <c r="F210" s="37" t="s">
        <v>670</v>
      </c>
      <c r="G210" s="39" t="s">
        <v>1140</v>
      </c>
      <c r="H210" s="37" t="s">
        <v>1012</v>
      </c>
      <c r="I210" s="41" t="s">
        <v>312</v>
      </c>
      <c r="J210" s="41" t="s">
        <v>332</v>
      </c>
      <c r="K210" s="42"/>
      <c r="L210" s="42">
        <v>300000</v>
      </c>
    </row>
    <row r="211" spans="1:12" ht="12.75">
      <c r="A211" s="40">
        <v>206</v>
      </c>
      <c r="B211" s="36" t="str">
        <f t="shared" si="4"/>
        <v>30/10/2021</v>
      </c>
      <c r="C211" s="37"/>
      <c r="D211" s="38"/>
      <c r="E211" s="37" t="s">
        <v>533</v>
      </c>
      <c r="F211" s="37" t="s">
        <v>671</v>
      </c>
      <c r="G211" s="39" t="s">
        <v>1140</v>
      </c>
      <c r="H211" s="37" t="s">
        <v>1013</v>
      </c>
      <c r="I211" s="41" t="s">
        <v>312</v>
      </c>
      <c r="J211" s="41" t="s">
        <v>23</v>
      </c>
      <c r="K211" s="42"/>
      <c r="L211" s="42">
        <v>600000</v>
      </c>
    </row>
    <row r="212" spans="1:12" ht="12.75">
      <c r="A212" s="40">
        <v>207</v>
      </c>
      <c r="B212" s="36" t="str">
        <f t="shared" si="4"/>
        <v>30/10/2021</v>
      </c>
      <c r="C212" s="37"/>
      <c r="D212" s="38"/>
      <c r="E212" s="37" t="s">
        <v>534</v>
      </c>
      <c r="F212" s="37" t="s">
        <v>672</v>
      </c>
      <c r="G212" s="39" t="s">
        <v>1140</v>
      </c>
      <c r="H212" s="37" t="s">
        <v>1014</v>
      </c>
      <c r="I212" s="41" t="s">
        <v>395</v>
      </c>
      <c r="J212" s="41" t="s">
        <v>312</v>
      </c>
      <c r="K212" s="42"/>
      <c r="L212" s="42">
        <v>25000000</v>
      </c>
    </row>
    <row r="213" spans="1:12" ht="12.75">
      <c r="A213" s="40">
        <v>208</v>
      </c>
      <c r="B213" s="36" t="str">
        <f t="shared" si="4"/>
        <v>30/10/2021</v>
      </c>
      <c r="C213" s="37"/>
      <c r="D213" s="38"/>
      <c r="E213" s="37" t="s">
        <v>535</v>
      </c>
      <c r="F213" s="37" t="s">
        <v>673</v>
      </c>
      <c r="G213" s="39" t="s">
        <v>1140</v>
      </c>
      <c r="H213" s="37" t="s">
        <v>1015</v>
      </c>
      <c r="I213" s="41" t="s">
        <v>353</v>
      </c>
      <c r="J213" s="41" t="s">
        <v>344</v>
      </c>
      <c r="K213" s="42"/>
      <c r="L213" s="42">
        <v>140000</v>
      </c>
    </row>
    <row r="214" spans="1:12" ht="12.75">
      <c r="A214" s="40">
        <v>209</v>
      </c>
      <c r="B214" s="36" t="str">
        <f t="shared" si="4"/>
        <v>30/10/2021</v>
      </c>
      <c r="C214" s="37"/>
      <c r="D214" s="38"/>
      <c r="E214" s="37" t="s">
        <v>535</v>
      </c>
      <c r="F214" s="37" t="s">
        <v>673</v>
      </c>
      <c r="G214" s="39" t="s">
        <v>1140</v>
      </c>
      <c r="H214" s="37" t="s">
        <v>1016</v>
      </c>
      <c r="I214" s="41" t="s">
        <v>62</v>
      </c>
      <c r="J214" s="41" t="s">
        <v>344</v>
      </c>
      <c r="K214" s="42"/>
      <c r="L214" s="42">
        <v>10000</v>
      </c>
    </row>
    <row r="215" spans="1:12" ht="12.75">
      <c r="A215" s="40">
        <v>210</v>
      </c>
      <c r="B215" s="36" t="str">
        <f t="shared" si="4"/>
        <v>30/10/2021</v>
      </c>
      <c r="C215" s="37"/>
      <c r="D215" s="38"/>
      <c r="E215" s="37" t="s">
        <v>536</v>
      </c>
      <c r="F215" s="37" t="s">
        <v>674</v>
      </c>
      <c r="G215" s="39" t="s">
        <v>1140</v>
      </c>
      <c r="H215" s="37" t="s">
        <v>1017</v>
      </c>
      <c r="I215" s="41" t="s">
        <v>704</v>
      </c>
      <c r="J215" s="41" t="s">
        <v>705</v>
      </c>
      <c r="K215" s="42"/>
      <c r="L215" s="42">
        <v>30000000</v>
      </c>
    </row>
    <row r="216" spans="1:12" ht="12.75">
      <c r="A216" s="40">
        <v>211</v>
      </c>
      <c r="B216" s="36" t="str">
        <f t="shared" si="4"/>
        <v>30/10/2021</v>
      </c>
      <c r="C216" s="37"/>
      <c r="D216" s="38"/>
      <c r="E216" s="37" t="s">
        <v>537</v>
      </c>
      <c r="F216" s="37" t="s">
        <v>679</v>
      </c>
      <c r="G216" s="39" t="s">
        <v>1140</v>
      </c>
      <c r="H216" s="37" t="s">
        <v>1018</v>
      </c>
      <c r="I216" s="41" t="s">
        <v>92</v>
      </c>
      <c r="J216" s="41" t="s">
        <v>699</v>
      </c>
      <c r="K216" s="42"/>
      <c r="L216" s="42">
        <v>5500000</v>
      </c>
    </row>
    <row r="217" spans="1:12" ht="12.75">
      <c r="A217" s="40">
        <v>212</v>
      </c>
      <c r="B217" s="36" t="str">
        <f t="shared" si="4"/>
        <v>30/10/2021</v>
      </c>
      <c r="C217" s="37"/>
      <c r="D217" s="37"/>
      <c r="E217" s="37" t="s">
        <v>538</v>
      </c>
      <c r="F217" s="37" t="s">
        <v>678</v>
      </c>
      <c r="G217" s="39" t="s">
        <v>1140</v>
      </c>
      <c r="H217" s="37" t="s">
        <v>1019</v>
      </c>
      <c r="I217" s="41" t="s">
        <v>62</v>
      </c>
      <c r="J217" s="41" t="s">
        <v>694</v>
      </c>
      <c r="K217" s="42"/>
      <c r="L217" s="42">
        <v>16260000</v>
      </c>
    </row>
    <row r="218" spans="1:12" ht="12.75">
      <c r="A218" s="40">
        <v>213</v>
      </c>
      <c r="B218" s="36" t="str">
        <f t="shared" si="4"/>
        <v>30/10/2021</v>
      </c>
      <c r="C218" s="37"/>
      <c r="D218" s="38"/>
      <c r="E218" s="37" t="s">
        <v>539</v>
      </c>
      <c r="F218" s="37" t="s">
        <v>680</v>
      </c>
      <c r="G218" s="39" t="s">
        <v>1140</v>
      </c>
      <c r="H218" s="37" t="s">
        <v>1020</v>
      </c>
      <c r="I218" s="41" t="s">
        <v>66</v>
      </c>
      <c r="J218" s="41" t="s">
        <v>695</v>
      </c>
      <c r="K218" s="42"/>
      <c r="L218" s="42">
        <v>5000000</v>
      </c>
    </row>
    <row r="219" spans="1:12" ht="12.75">
      <c r="A219" s="40">
        <v>214</v>
      </c>
      <c r="B219" s="36" t="str">
        <f t="shared" si="4"/>
        <v>30/10/2021</v>
      </c>
      <c r="C219" s="37"/>
      <c r="D219" s="38"/>
      <c r="E219" s="37" t="s">
        <v>540</v>
      </c>
      <c r="F219" s="38" t="s">
        <v>681</v>
      </c>
      <c r="G219" s="39" t="s">
        <v>1140</v>
      </c>
      <c r="H219" s="37" t="s">
        <v>1021</v>
      </c>
      <c r="I219" s="41" t="s">
        <v>713</v>
      </c>
      <c r="J219" s="41" t="s">
        <v>335</v>
      </c>
      <c r="K219" s="42"/>
      <c r="L219" s="42">
        <f>5%*L122</f>
        <v>5655000</v>
      </c>
    </row>
    <row r="220" spans="1:12" ht="12.75">
      <c r="A220" s="40">
        <v>215</v>
      </c>
      <c r="B220" s="36" t="str">
        <f t="shared" si="4"/>
        <v>30/10/2021</v>
      </c>
      <c r="C220" s="37"/>
      <c r="D220" s="38"/>
      <c r="E220" s="37" t="s">
        <v>540</v>
      </c>
      <c r="F220" s="38" t="s">
        <v>681</v>
      </c>
      <c r="G220" s="39" t="s">
        <v>1140</v>
      </c>
      <c r="H220" s="37" t="s">
        <v>1022</v>
      </c>
      <c r="I220" s="41" t="s">
        <v>417</v>
      </c>
      <c r="J220" s="41" t="s">
        <v>335</v>
      </c>
      <c r="K220" s="42"/>
      <c r="L220" s="42">
        <f>L219*5%</f>
        <v>282750</v>
      </c>
    </row>
    <row r="221" spans="1:12" ht="12.75">
      <c r="A221" s="40">
        <v>216</v>
      </c>
      <c r="B221" s="36" t="str">
        <f t="shared" si="4"/>
        <v>30/10/2021</v>
      </c>
      <c r="C221" s="37"/>
      <c r="D221" s="38"/>
      <c r="E221" s="37" t="s">
        <v>541</v>
      </c>
      <c r="F221" s="37" t="s">
        <v>682</v>
      </c>
      <c r="G221" s="39" t="s">
        <v>1140</v>
      </c>
      <c r="H221" s="37" t="s">
        <v>1023</v>
      </c>
      <c r="I221" s="41" t="s">
        <v>90</v>
      </c>
      <c r="J221" s="41" t="s">
        <v>429</v>
      </c>
      <c r="K221" s="42"/>
      <c r="L221" s="42">
        <v>1500000</v>
      </c>
    </row>
    <row r="222" spans="1:12" ht="12.75">
      <c r="A222" s="40">
        <v>217</v>
      </c>
      <c r="B222" s="36" t="str">
        <f t="shared" si="4"/>
        <v>30/10/2021</v>
      </c>
      <c r="C222" s="37"/>
      <c r="D222" s="38"/>
      <c r="E222" s="37" t="s">
        <v>542</v>
      </c>
      <c r="F222" s="37" t="s">
        <v>644</v>
      </c>
      <c r="G222" s="39" t="s">
        <v>1140</v>
      </c>
      <c r="H222" s="37" t="s">
        <v>1024</v>
      </c>
      <c r="I222" s="41" t="s">
        <v>340</v>
      </c>
      <c r="J222" s="41" t="s">
        <v>415</v>
      </c>
      <c r="K222" s="42"/>
      <c r="L222" s="42">
        <v>1000000</v>
      </c>
    </row>
    <row r="223" spans="1:12" ht="12.75">
      <c r="A223" s="40">
        <v>218</v>
      </c>
      <c r="B223" s="36" t="str">
        <f t="shared" si="4"/>
        <v>30/10/2021</v>
      </c>
      <c r="C223" s="37" t="s">
        <v>286</v>
      </c>
      <c r="D223" s="38"/>
      <c r="E223" s="38"/>
      <c r="F223" s="38"/>
      <c r="G223" s="39" t="s">
        <v>1140</v>
      </c>
      <c r="H223" s="37" t="s">
        <v>1025</v>
      </c>
      <c r="I223" s="41" t="s">
        <v>415</v>
      </c>
      <c r="J223" s="41" t="s">
        <v>309</v>
      </c>
      <c r="K223" s="42"/>
      <c r="L223" s="42">
        <v>1000000</v>
      </c>
    </row>
    <row r="224" spans="1:12" ht="12.75">
      <c r="A224" s="40">
        <v>219</v>
      </c>
      <c r="B224" s="36" t="str">
        <f t="shared" si="4"/>
        <v>30/10/2021</v>
      </c>
      <c r="C224" s="37"/>
      <c r="D224" s="37" t="s">
        <v>285</v>
      </c>
      <c r="E224" s="37" t="s">
        <v>543</v>
      </c>
      <c r="F224" s="38" t="s">
        <v>643</v>
      </c>
      <c r="G224" s="39" t="s">
        <v>1140</v>
      </c>
      <c r="H224" s="37" t="s">
        <v>916</v>
      </c>
      <c r="I224" s="41" t="s">
        <v>362</v>
      </c>
      <c r="J224" s="41" t="s">
        <v>400</v>
      </c>
      <c r="K224" s="42">
        <v>80000</v>
      </c>
      <c r="L224" s="42">
        <f>80000*12000</f>
        <v>960000000</v>
      </c>
    </row>
    <row r="225" spans="1:12" ht="12.75">
      <c r="A225" s="40">
        <v>220</v>
      </c>
      <c r="B225" s="36" t="str">
        <f t="shared" si="4"/>
        <v>30/10/2021</v>
      </c>
      <c r="C225" s="37"/>
      <c r="D225" s="37" t="s">
        <v>285</v>
      </c>
      <c r="E225" s="37" t="s">
        <v>544</v>
      </c>
      <c r="F225" s="38" t="s">
        <v>643</v>
      </c>
      <c r="G225" s="39" t="s">
        <v>1140</v>
      </c>
      <c r="H225" s="37" t="s">
        <v>916</v>
      </c>
      <c r="I225" s="41" t="s">
        <v>363</v>
      </c>
      <c r="J225" s="41" t="s">
        <v>400</v>
      </c>
      <c r="K225" s="42">
        <v>120000</v>
      </c>
      <c r="L225" s="42">
        <f>K225*8000</f>
        <v>960000000</v>
      </c>
    </row>
    <row r="226" spans="1:12" ht="12.75">
      <c r="A226" s="40">
        <v>221</v>
      </c>
      <c r="B226" s="36" t="str">
        <f t="shared" si="4"/>
        <v>30/10/2021</v>
      </c>
      <c r="C226" s="37"/>
      <c r="D226" s="37"/>
      <c r="E226" s="37" t="s">
        <v>544</v>
      </c>
      <c r="F226" s="38" t="s">
        <v>643</v>
      </c>
      <c r="G226" s="39" t="s">
        <v>1140</v>
      </c>
      <c r="H226" s="37" t="s">
        <v>950</v>
      </c>
      <c r="I226" s="43" t="s">
        <v>340</v>
      </c>
      <c r="J226" s="41" t="s">
        <v>400</v>
      </c>
      <c r="K226" s="42"/>
      <c r="L226" s="42">
        <f>SUM(L224:L225)*0.1</f>
        <v>192000000</v>
      </c>
    </row>
    <row r="227" spans="1:12" ht="12.75">
      <c r="A227" s="40">
        <v>222</v>
      </c>
      <c r="B227" s="36" t="str">
        <f t="shared" si="4"/>
        <v>30/10/2021</v>
      </c>
      <c r="C227" s="37"/>
      <c r="D227" s="37" t="s">
        <v>287</v>
      </c>
      <c r="E227" s="37" t="s">
        <v>545</v>
      </c>
      <c r="F227" s="37"/>
      <c r="G227" s="39" t="s">
        <v>1140</v>
      </c>
      <c r="H227" s="37" t="s">
        <v>1026</v>
      </c>
      <c r="I227" s="41" t="s">
        <v>366</v>
      </c>
      <c r="J227" s="41" t="s">
        <v>367</v>
      </c>
      <c r="K227" s="42">
        <v>833</v>
      </c>
      <c r="L227" s="42">
        <v>1500000</v>
      </c>
    </row>
    <row r="228" spans="1:12" ht="12.75">
      <c r="A228" s="40">
        <v>223</v>
      </c>
      <c r="B228" s="36" t="str">
        <f t="shared" si="4"/>
        <v>30/10/2021</v>
      </c>
      <c r="C228" s="37"/>
      <c r="D228" s="37" t="s">
        <v>288</v>
      </c>
      <c r="E228" s="37" t="s">
        <v>545</v>
      </c>
      <c r="F228" s="37"/>
      <c r="G228" s="39" t="s">
        <v>1140</v>
      </c>
      <c r="H228" s="37" t="s">
        <v>1027</v>
      </c>
      <c r="I228" s="41" t="s">
        <v>366</v>
      </c>
      <c r="J228" s="41" t="s">
        <v>368</v>
      </c>
      <c r="K228" s="42">
        <v>668</v>
      </c>
      <c r="L228" s="42">
        <v>1200000</v>
      </c>
    </row>
    <row r="229" spans="1:12" ht="12.75">
      <c r="A229" s="40">
        <v>224</v>
      </c>
      <c r="B229" s="36" t="str">
        <f t="shared" si="4"/>
        <v>30/10/2021</v>
      </c>
      <c r="C229" s="37" t="s">
        <v>290</v>
      </c>
      <c r="D229" s="37"/>
      <c r="E229" s="37"/>
      <c r="F229" s="31"/>
      <c r="G229" s="39" t="s">
        <v>1140</v>
      </c>
      <c r="H229" s="37" t="s">
        <v>1028</v>
      </c>
      <c r="I229" s="41" t="s">
        <v>309</v>
      </c>
      <c r="J229" s="41" t="s">
        <v>326</v>
      </c>
      <c r="K229" s="42"/>
      <c r="L229" s="42">
        <v>20000000</v>
      </c>
    </row>
    <row r="230" spans="1:12" ht="12.75">
      <c r="A230" s="40">
        <v>225</v>
      </c>
      <c r="B230" s="36" t="str">
        <f t="shared" si="4"/>
        <v>30/10/2021</v>
      </c>
      <c r="C230" s="37"/>
      <c r="D230" s="37"/>
      <c r="E230" s="37" t="s">
        <v>546</v>
      </c>
      <c r="F230" s="37" t="s">
        <v>683</v>
      </c>
      <c r="G230" s="39" t="s">
        <v>1140</v>
      </c>
      <c r="H230" s="37" t="s">
        <v>1029</v>
      </c>
      <c r="I230" s="41" t="s">
        <v>400</v>
      </c>
      <c r="J230" s="43" t="s">
        <v>312</v>
      </c>
      <c r="K230" s="42"/>
      <c r="L230" s="42">
        <v>50000000</v>
      </c>
    </row>
    <row r="231" spans="1:12" ht="12.75">
      <c r="A231" s="40">
        <v>226</v>
      </c>
      <c r="B231" s="36" t="str">
        <f t="shared" si="4"/>
        <v>30/10/2021</v>
      </c>
      <c r="C231" s="38"/>
      <c r="D231" s="38"/>
      <c r="E231" s="37" t="s">
        <v>547</v>
      </c>
      <c r="F231" s="37" t="s">
        <v>644</v>
      </c>
      <c r="G231" s="39" t="s">
        <v>1140</v>
      </c>
      <c r="H231" s="37" t="s">
        <v>1030</v>
      </c>
      <c r="I231" s="41" t="s">
        <v>160</v>
      </c>
      <c r="J231" s="41" t="s">
        <v>417</v>
      </c>
      <c r="K231" s="42"/>
      <c r="L231" s="42">
        <f>SUMIF($I$6:$I$330,J231,$L$6:$L$330)</f>
        <v>282750</v>
      </c>
    </row>
    <row r="232" spans="1:12" ht="12.75">
      <c r="A232" s="40">
        <v>227</v>
      </c>
      <c r="B232" s="36" t="str">
        <f t="shared" si="4"/>
        <v>30/10/2021</v>
      </c>
      <c r="C232" s="38"/>
      <c r="D232" s="38"/>
      <c r="E232" s="37" t="s">
        <v>548</v>
      </c>
      <c r="F232" s="37" t="s">
        <v>644</v>
      </c>
      <c r="G232" s="39" t="s">
        <v>1140</v>
      </c>
      <c r="H232" s="37" t="s">
        <v>1031</v>
      </c>
      <c r="I232" s="41" t="s">
        <v>160</v>
      </c>
      <c r="J232" s="41" t="s">
        <v>340</v>
      </c>
      <c r="K232" s="42"/>
      <c r="L232" s="42">
        <f>SUMIF($I$6:$I$330,J232,$L$6:$L$330)</f>
        <v>288254860</v>
      </c>
    </row>
    <row r="233" spans="1:12" ht="12.75">
      <c r="A233" s="40">
        <v>228</v>
      </c>
      <c r="B233" s="36" t="str">
        <f t="shared" si="4"/>
        <v>30/10/2021</v>
      </c>
      <c r="C233" s="38"/>
      <c r="D233" s="38"/>
      <c r="E233" s="37" t="s">
        <v>548</v>
      </c>
      <c r="F233" s="37" t="s">
        <v>644</v>
      </c>
      <c r="G233" s="39" t="s">
        <v>1140</v>
      </c>
      <c r="H233" s="37" t="s">
        <v>1032</v>
      </c>
      <c r="I233" s="41" t="s">
        <v>160</v>
      </c>
      <c r="J233" s="41" t="s">
        <v>342</v>
      </c>
      <c r="K233" s="42"/>
      <c r="L233" s="42">
        <f>SUMIF($I$6:$I$330,J233,$L$6:$L$330)</f>
        <v>3500000</v>
      </c>
    </row>
    <row r="234" spans="1:12" ht="12.75">
      <c r="A234" s="40">
        <v>229</v>
      </c>
      <c r="B234" s="36" t="str">
        <f t="shared" si="4"/>
        <v>31/10/2021</v>
      </c>
      <c r="C234" s="38"/>
      <c r="D234" s="38"/>
      <c r="E234" s="37" t="s">
        <v>549</v>
      </c>
      <c r="F234" s="37" t="s">
        <v>644</v>
      </c>
      <c r="G234" s="39" t="s">
        <v>1141</v>
      </c>
      <c r="H234" s="37" t="s">
        <v>1033</v>
      </c>
      <c r="I234" s="41" t="s">
        <v>332</v>
      </c>
      <c r="J234" s="41" t="s">
        <v>339</v>
      </c>
      <c r="K234" s="42"/>
      <c r="L234" s="42">
        <v>20000000</v>
      </c>
    </row>
    <row r="235" spans="1:12" ht="12.75">
      <c r="A235" s="40">
        <v>230</v>
      </c>
      <c r="B235" s="36" t="str">
        <f t="shared" si="4"/>
        <v>31/10/2021</v>
      </c>
      <c r="C235" s="38"/>
      <c r="D235" s="38"/>
      <c r="E235" s="37" t="s">
        <v>549</v>
      </c>
      <c r="F235" s="37" t="s">
        <v>644</v>
      </c>
      <c r="G235" s="39" t="s">
        <v>1141</v>
      </c>
      <c r="H235" s="37" t="s">
        <v>1034</v>
      </c>
      <c r="I235" s="41" t="s">
        <v>410</v>
      </c>
      <c r="J235" s="41" t="s">
        <v>396</v>
      </c>
      <c r="K235" s="42"/>
      <c r="L235" s="42">
        <v>10000000</v>
      </c>
    </row>
    <row r="236" spans="1:12" ht="12.75">
      <c r="A236" s="40">
        <v>231</v>
      </c>
      <c r="B236" s="36" t="str">
        <f t="shared" si="4"/>
        <v>30/10/2021</v>
      </c>
      <c r="C236" s="37"/>
      <c r="D236" s="38"/>
      <c r="E236" s="37" t="s">
        <v>550</v>
      </c>
      <c r="F236" s="37" t="s">
        <v>675</v>
      </c>
      <c r="G236" s="39" t="s">
        <v>1140</v>
      </c>
      <c r="H236" s="37" t="s">
        <v>1035</v>
      </c>
      <c r="I236" s="41" t="s">
        <v>30</v>
      </c>
      <c r="J236" s="41" t="s">
        <v>708</v>
      </c>
      <c r="K236" s="42"/>
      <c r="L236" s="45">
        <v>56296666.666666664</v>
      </c>
    </row>
    <row r="237" spans="1:12" ht="12.75">
      <c r="A237" s="40">
        <v>232</v>
      </c>
      <c r="B237" s="36" t="str">
        <f t="shared" si="4"/>
        <v>30/10/2021</v>
      </c>
      <c r="C237" s="37"/>
      <c r="D237" s="38"/>
      <c r="E237" s="37" t="s">
        <v>550</v>
      </c>
      <c r="F237" s="37" t="s">
        <v>675</v>
      </c>
      <c r="G237" s="39" t="s">
        <v>1140</v>
      </c>
      <c r="H237" s="37" t="s">
        <v>1035</v>
      </c>
      <c r="I237" s="41" t="s">
        <v>31</v>
      </c>
      <c r="J237" s="41" t="s">
        <v>708</v>
      </c>
      <c r="K237" s="42"/>
      <c r="L237" s="45">
        <v>74864444.44444445</v>
      </c>
    </row>
    <row r="238" spans="1:12" ht="12.75">
      <c r="A238" s="40">
        <v>233</v>
      </c>
      <c r="B238" s="36" t="str">
        <f t="shared" si="4"/>
        <v>30/10/2021</v>
      </c>
      <c r="C238" s="37"/>
      <c r="D238" s="38"/>
      <c r="E238" s="37" t="s">
        <v>550</v>
      </c>
      <c r="F238" s="37" t="s">
        <v>675</v>
      </c>
      <c r="G238" s="39" t="s">
        <v>1140</v>
      </c>
      <c r="H238" s="37" t="s">
        <v>1035</v>
      </c>
      <c r="I238" s="41" t="s">
        <v>33</v>
      </c>
      <c r="J238" s="41" t="s">
        <v>708</v>
      </c>
      <c r="K238" s="42"/>
      <c r="L238" s="45">
        <v>27066666.666666664</v>
      </c>
    </row>
    <row r="239" spans="1:12" ht="12.75">
      <c r="A239" s="40">
        <v>234</v>
      </c>
      <c r="B239" s="36" t="str">
        <f t="shared" si="4"/>
        <v>30/10/2021</v>
      </c>
      <c r="C239" s="37"/>
      <c r="D239" s="38"/>
      <c r="E239" s="37" t="s">
        <v>550</v>
      </c>
      <c r="F239" s="37" t="s">
        <v>675</v>
      </c>
      <c r="G239" s="39" t="s">
        <v>1140</v>
      </c>
      <c r="H239" s="37" t="s">
        <v>1035</v>
      </c>
      <c r="I239" s="41" t="s">
        <v>34</v>
      </c>
      <c r="J239" s="41" t="s">
        <v>708</v>
      </c>
      <c r="K239" s="42"/>
      <c r="L239" s="45">
        <v>21730000</v>
      </c>
    </row>
    <row r="240" spans="1:12" ht="12.75">
      <c r="A240" s="40">
        <v>235</v>
      </c>
      <c r="B240" s="36" t="str">
        <f t="shared" si="4"/>
        <v>30/10/2021</v>
      </c>
      <c r="C240" s="37"/>
      <c r="D240" s="38"/>
      <c r="E240" s="37" t="s">
        <v>550</v>
      </c>
      <c r="F240" s="37" t="s">
        <v>675</v>
      </c>
      <c r="G240" s="39" t="s">
        <v>1140</v>
      </c>
      <c r="H240" s="37" t="s">
        <v>1035</v>
      </c>
      <c r="I240" s="41" t="s">
        <v>36</v>
      </c>
      <c r="J240" s="41" t="s">
        <v>708</v>
      </c>
      <c r="K240" s="42"/>
      <c r="L240" s="45">
        <v>20530000</v>
      </c>
    </row>
    <row r="241" spans="1:12" ht="12.75">
      <c r="A241" s="40">
        <v>236</v>
      </c>
      <c r="B241" s="36" t="str">
        <f t="shared" si="4"/>
        <v>30/10/2021</v>
      </c>
      <c r="C241" s="37"/>
      <c r="D241" s="38"/>
      <c r="E241" s="37" t="s">
        <v>550</v>
      </c>
      <c r="F241" s="37" t="s">
        <v>675</v>
      </c>
      <c r="G241" s="39" t="s">
        <v>1140</v>
      </c>
      <c r="H241" s="37" t="s">
        <v>1035</v>
      </c>
      <c r="I241" s="41" t="s">
        <v>68</v>
      </c>
      <c r="J241" s="41" t="s">
        <v>708</v>
      </c>
      <c r="K241" s="42"/>
      <c r="L241" s="45">
        <v>39659074.074074075</v>
      </c>
    </row>
    <row r="242" spans="1:12" ht="12.75">
      <c r="A242" s="40">
        <v>237</v>
      </c>
      <c r="B242" s="36" t="str">
        <f t="shared" si="4"/>
        <v>30/10/2021</v>
      </c>
      <c r="C242" s="37"/>
      <c r="D242" s="38"/>
      <c r="E242" s="37" t="s">
        <v>550</v>
      </c>
      <c r="F242" s="37" t="s">
        <v>675</v>
      </c>
      <c r="G242" s="39" t="s">
        <v>1140</v>
      </c>
      <c r="H242" s="37" t="s">
        <v>1035</v>
      </c>
      <c r="I242" s="41" t="s">
        <v>82</v>
      </c>
      <c r="J242" s="41" t="s">
        <v>708</v>
      </c>
      <c r="K242" s="42"/>
      <c r="L242" s="45">
        <v>92193888.8888889</v>
      </c>
    </row>
    <row r="243" spans="1:12" ht="12.75">
      <c r="A243" s="40">
        <v>238</v>
      </c>
      <c r="B243" s="36" t="str">
        <f t="shared" si="4"/>
        <v>30/10/2021</v>
      </c>
      <c r="C243" s="37"/>
      <c r="D243" s="38"/>
      <c r="E243" s="37" t="s">
        <v>551</v>
      </c>
      <c r="F243" s="37" t="s">
        <v>843</v>
      </c>
      <c r="G243" s="39" t="s">
        <v>1140</v>
      </c>
      <c r="H243" s="37" t="s">
        <v>1036</v>
      </c>
      <c r="I243" s="41" t="s">
        <v>173</v>
      </c>
      <c r="J243" s="41" t="s">
        <v>708</v>
      </c>
      <c r="K243" s="42"/>
      <c r="L243" s="45">
        <v>5000000</v>
      </c>
    </row>
    <row r="244" spans="1:12" ht="12.75">
      <c r="A244" s="40">
        <v>239</v>
      </c>
      <c r="B244" s="36" t="str">
        <f t="shared" si="4"/>
        <v>30/10/2021</v>
      </c>
      <c r="C244" s="37"/>
      <c r="D244" s="38"/>
      <c r="E244" s="37" t="s">
        <v>552</v>
      </c>
      <c r="F244" s="37" t="s">
        <v>844</v>
      </c>
      <c r="G244" s="39" t="s">
        <v>1140</v>
      </c>
      <c r="H244" s="37" t="s">
        <v>1037</v>
      </c>
      <c r="I244" s="41" t="s">
        <v>179</v>
      </c>
      <c r="J244" s="41" t="s">
        <v>708</v>
      </c>
      <c r="K244" s="42"/>
      <c r="L244" s="45">
        <v>14000000</v>
      </c>
    </row>
    <row r="245" spans="1:12" ht="12.75">
      <c r="A245" s="40">
        <v>240</v>
      </c>
      <c r="B245" s="36" t="str">
        <f t="shared" si="4"/>
        <v>30/10/2021</v>
      </c>
      <c r="C245" s="37"/>
      <c r="D245" s="38"/>
      <c r="E245" s="37" t="s">
        <v>553</v>
      </c>
      <c r="F245" s="37" t="s">
        <v>663</v>
      </c>
      <c r="G245" s="39" t="s">
        <v>1140</v>
      </c>
      <c r="H245" s="37" t="s">
        <v>1038</v>
      </c>
      <c r="I245" s="41" t="s">
        <v>30</v>
      </c>
      <c r="J245" s="41" t="s">
        <v>171</v>
      </c>
      <c r="K245" s="42"/>
      <c r="L245" s="45">
        <v>1002000</v>
      </c>
    </row>
    <row r="246" spans="1:12" ht="12.75">
      <c r="A246" s="40">
        <v>241</v>
      </c>
      <c r="B246" s="36" t="str">
        <f t="shared" si="4"/>
        <v>30/10/2021</v>
      </c>
      <c r="C246" s="37"/>
      <c r="D246" s="38"/>
      <c r="E246" s="37" t="s">
        <v>554</v>
      </c>
      <c r="F246" s="37" t="s">
        <v>663</v>
      </c>
      <c r="G246" s="39" t="s">
        <v>1140</v>
      </c>
      <c r="H246" s="37" t="s">
        <v>1039</v>
      </c>
      <c r="I246" s="41" t="s">
        <v>31</v>
      </c>
      <c r="J246" s="41" t="s">
        <v>171</v>
      </c>
      <c r="K246" s="42"/>
      <c r="L246" s="45">
        <v>1336000</v>
      </c>
    </row>
    <row r="247" spans="1:12" ht="12.75">
      <c r="A247" s="40">
        <v>242</v>
      </c>
      <c r="B247" s="36" t="str">
        <f t="shared" si="4"/>
        <v>30/10/2021</v>
      </c>
      <c r="C247" s="37"/>
      <c r="D247" s="38"/>
      <c r="E247" s="37" t="s">
        <v>555</v>
      </c>
      <c r="F247" s="37" t="s">
        <v>663</v>
      </c>
      <c r="G247" s="39" t="s">
        <v>1140</v>
      </c>
      <c r="H247" s="37" t="s">
        <v>1040</v>
      </c>
      <c r="I247" s="41" t="s">
        <v>33</v>
      </c>
      <c r="J247" s="41" t="s">
        <v>171</v>
      </c>
      <c r="K247" s="42"/>
      <c r="L247" s="45">
        <v>494000</v>
      </c>
    </row>
    <row r="248" spans="1:12" ht="12.75">
      <c r="A248" s="40">
        <v>243</v>
      </c>
      <c r="B248" s="36" t="str">
        <f t="shared" si="4"/>
        <v>30/10/2021</v>
      </c>
      <c r="C248" s="37"/>
      <c r="D248" s="38"/>
      <c r="E248" s="37" t="s">
        <v>556</v>
      </c>
      <c r="F248" s="37" t="s">
        <v>663</v>
      </c>
      <c r="G248" s="39" t="s">
        <v>1140</v>
      </c>
      <c r="H248" s="37" t="s">
        <v>1041</v>
      </c>
      <c r="I248" s="41" t="s">
        <v>34</v>
      </c>
      <c r="J248" s="41" t="s">
        <v>171</v>
      </c>
      <c r="K248" s="42"/>
      <c r="L248" s="45">
        <v>336000</v>
      </c>
    </row>
    <row r="249" spans="1:12" ht="12.75">
      <c r="A249" s="40">
        <v>244</v>
      </c>
      <c r="B249" s="36" t="str">
        <f t="shared" si="4"/>
        <v>30/10/2021</v>
      </c>
      <c r="C249" s="37"/>
      <c r="D249" s="38"/>
      <c r="E249" s="37" t="s">
        <v>557</v>
      </c>
      <c r="F249" s="37" t="s">
        <v>663</v>
      </c>
      <c r="G249" s="39" t="s">
        <v>1140</v>
      </c>
      <c r="H249" s="37" t="s">
        <v>1042</v>
      </c>
      <c r="I249" s="41" t="s">
        <v>36</v>
      </c>
      <c r="J249" s="41" t="s">
        <v>171</v>
      </c>
      <c r="K249" s="42"/>
      <c r="L249" s="45">
        <v>330000</v>
      </c>
    </row>
    <row r="250" spans="1:12" ht="12.75">
      <c r="A250" s="40">
        <v>245</v>
      </c>
      <c r="B250" s="36" t="str">
        <f t="shared" si="4"/>
        <v>30/10/2021</v>
      </c>
      <c r="C250" s="37"/>
      <c r="D250" s="38"/>
      <c r="E250" s="37" t="s">
        <v>558</v>
      </c>
      <c r="F250" s="37" t="s">
        <v>663</v>
      </c>
      <c r="G250" s="39" t="s">
        <v>1140</v>
      </c>
      <c r="H250" s="37" t="s">
        <v>1043</v>
      </c>
      <c r="I250" s="41" t="s">
        <v>68</v>
      </c>
      <c r="J250" s="41" t="s">
        <v>171</v>
      </c>
      <c r="K250" s="42"/>
      <c r="L250" s="45">
        <v>674000</v>
      </c>
    </row>
    <row r="251" spans="1:12" ht="12.75">
      <c r="A251" s="40">
        <v>246</v>
      </c>
      <c r="B251" s="36" t="str">
        <f t="shared" si="4"/>
        <v>30/10/2021</v>
      </c>
      <c r="C251" s="37"/>
      <c r="D251" s="38"/>
      <c r="E251" s="37" t="s">
        <v>559</v>
      </c>
      <c r="F251" s="37" t="s">
        <v>663</v>
      </c>
      <c r="G251" s="39" t="s">
        <v>1140</v>
      </c>
      <c r="H251" s="37" t="s">
        <v>1044</v>
      </c>
      <c r="I251" s="41" t="s">
        <v>82</v>
      </c>
      <c r="J251" s="41" t="s">
        <v>171</v>
      </c>
      <c r="K251" s="42"/>
      <c r="L251" s="45">
        <v>1644000</v>
      </c>
    </row>
    <row r="252" spans="1:12" ht="12.75">
      <c r="A252" s="40">
        <v>247</v>
      </c>
      <c r="B252" s="36" t="str">
        <f t="shared" si="4"/>
        <v>30/10/2021</v>
      </c>
      <c r="C252" s="37"/>
      <c r="D252" s="38"/>
      <c r="E252" s="37" t="s">
        <v>553</v>
      </c>
      <c r="F252" s="37" t="s">
        <v>663</v>
      </c>
      <c r="G252" s="39" t="s">
        <v>1140</v>
      </c>
      <c r="H252" s="37" t="s">
        <v>1045</v>
      </c>
      <c r="I252" s="41" t="s">
        <v>30</v>
      </c>
      <c r="J252" s="41" t="s">
        <v>173</v>
      </c>
      <c r="K252" s="42"/>
      <c r="L252" s="45">
        <v>8767500</v>
      </c>
    </row>
    <row r="253" spans="1:12" ht="12.75">
      <c r="A253" s="40">
        <v>248</v>
      </c>
      <c r="B253" s="36" t="str">
        <f t="shared" si="4"/>
        <v>30/10/2021</v>
      </c>
      <c r="C253" s="37"/>
      <c r="D253" s="38"/>
      <c r="E253" s="37" t="s">
        <v>554</v>
      </c>
      <c r="F253" s="37" t="s">
        <v>663</v>
      </c>
      <c r="G253" s="39" t="s">
        <v>1140</v>
      </c>
      <c r="H253" s="37" t="s">
        <v>1046</v>
      </c>
      <c r="I253" s="41" t="s">
        <v>31</v>
      </c>
      <c r="J253" s="41" t="s">
        <v>173</v>
      </c>
      <c r="K253" s="42"/>
      <c r="L253" s="45">
        <v>11690000</v>
      </c>
    </row>
    <row r="254" spans="1:12" ht="12.75">
      <c r="A254" s="40">
        <v>249</v>
      </c>
      <c r="B254" s="36" t="str">
        <f t="shared" si="4"/>
        <v>30/10/2021</v>
      </c>
      <c r="C254" s="37"/>
      <c r="D254" s="38"/>
      <c r="E254" s="37" t="s">
        <v>555</v>
      </c>
      <c r="F254" s="37" t="s">
        <v>663</v>
      </c>
      <c r="G254" s="39" t="s">
        <v>1140</v>
      </c>
      <c r="H254" s="37" t="s">
        <v>1047</v>
      </c>
      <c r="I254" s="41" t="s">
        <v>33</v>
      </c>
      <c r="J254" s="41" t="s">
        <v>173</v>
      </c>
      <c r="K254" s="42"/>
      <c r="L254" s="45">
        <v>4322500</v>
      </c>
    </row>
    <row r="255" spans="1:12" ht="12.75">
      <c r="A255" s="40">
        <v>250</v>
      </c>
      <c r="B255" s="36" t="str">
        <f t="shared" si="4"/>
        <v>30/10/2021</v>
      </c>
      <c r="C255" s="37"/>
      <c r="D255" s="38"/>
      <c r="E255" s="37" t="s">
        <v>556</v>
      </c>
      <c r="F255" s="37" t="s">
        <v>663</v>
      </c>
      <c r="G255" s="39" t="s">
        <v>1140</v>
      </c>
      <c r="H255" s="37" t="s">
        <v>1048</v>
      </c>
      <c r="I255" s="41" t="s">
        <v>34</v>
      </c>
      <c r="J255" s="41" t="s">
        <v>173</v>
      </c>
      <c r="K255" s="42"/>
      <c r="L255" s="45">
        <v>2940000</v>
      </c>
    </row>
    <row r="256" spans="1:12" ht="12.75">
      <c r="A256" s="40">
        <v>251</v>
      </c>
      <c r="B256" s="36" t="str">
        <f t="shared" si="4"/>
        <v>30/10/2021</v>
      </c>
      <c r="C256" s="37"/>
      <c r="D256" s="38"/>
      <c r="E256" s="37" t="s">
        <v>557</v>
      </c>
      <c r="F256" s="37" t="s">
        <v>663</v>
      </c>
      <c r="G256" s="39" t="s">
        <v>1140</v>
      </c>
      <c r="H256" s="37" t="s">
        <v>1049</v>
      </c>
      <c r="I256" s="41" t="s">
        <v>36</v>
      </c>
      <c r="J256" s="41" t="s">
        <v>173</v>
      </c>
      <c r="K256" s="42"/>
      <c r="L256" s="45">
        <v>2887500</v>
      </c>
    </row>
    <row r="257" spans="1:12" ht="12.75">
      <c r="A257" s="40">
        <v>252</v>
      </c>
      <c r="B257" s="36" t="str">
        <f t="shared" si="4"/>
        <v>30/10/2021</v>
      </c>
      <c r="C257" s="37"/>
      <c r="D257" s="38"/>
      <c r="E257" s="37" t="s">
        <v>558</v>
      </c>
      <c r="F257" s="37" t="s">
        <v>663</v>
      </c>
      <c r="G257" s="39" t="s">
        <v>1140</v>
      </c>
      <c r="H257" s="37" t="s">
        <v>1050</v>
      </c>
      <c r="I257" s="41" t="s">
        <v>68</v>
      </c>
      <c r="J257" s="41" t="s">
        <v>173</v>
      </c>
      <c r="K257" s="42"/>
      <c r="L257" s="45">
        <v>5897500</v>
      </c>
    </row>
    <row r="258" spans="1:12" ht="12.75">
      <c r="A258" s="40">
        <v>253</v>
      </c>
      <c r="B258" s="36" t="str">
        <f t="shared" si="4"/>
        <v>30/10/2021</v>
      </c>
      <c r="C258" s="37"/>
      <c r="D258" s="38"/>
      <c r="E258" s="37" t="s">
        <v>559</v>
      </c>
      <c r="F258" s="37" t="s">
        <v>663</v>
      </c>
      <c r="G258" s="39" t="s">
        <v>1140</v>
      </c>
      <c r="H258" s="37" t="s">
        <v>1051</v>
      </c>
      <c r="I258" s="41" t="s">
        <v>82</v>
      </c>
      <c r="J258" s="41" t="s">
        <v>173</v>
      </c>
      <c r="K258" s="42"/>
      <c r="L258" s="45">
        <v>14385000</v>
      </c>
    </row>
    <row r="259" spans="1:12" ht="12.75">
      <c r="A259" s="40">
        <v>254</v>
      </c>
      <c r="B259" s="36" t="str">
        <f t="shared" si="4"/>
        <v>30/10/2021</v>
      </c>
      <c r="C259" s="37"/>
      <c r="D259" s="38"/>
      <c r="E259" s="37" t="s">
        <v>553</v>
      </c>
      <c r="F259" s="37" t="s">
        <v>663</v>
      </c>
      <c r="G259" s="39" t="s">
        <v>1140</v>
      </c>
      <c r="H259" s="37" t="s">
        <v>1052</v>
      </c>
      <c r="I259" s="41" t="s">
        <v>30</v>
      </c>
      <c r="J259" s="41" t="s">
        <v>175</v>
      </c>
      <c r="K259" s="42"/>
      <c r="L259" s="45">
        <v>1503000</v>
      </c>
    </row>
    <row r="260" spans="1:12" ht="12.75">
      <c r="A260" s="40">
        <v>255</v>
      </c>
      <c r="B260" s="36" t="str">
        <f t="shared" si="4"/>
        <v>30/10/2021</v>
      </c>
      <c r="C260" s="37"/>
      <c r="D260" s="38"/>
      <c r="E260" s="37" t="s">
        <v>554</v>
      </c>
      <c r="F260" s="37" t="s">
        <v>663</v>
      </c>
      <c r="G260" s="39" t="s">
        <v>1140</v>
      </c>
      <c r="H260" s="37" t="s">
        <v>1053</v>
      </c>
      <c r="I260" s="41" t="s">
        <v>31</v>
      </c>
      <c r="J260" s="41" t="s">
        <v>175</v>
      </c>
      <c r="K260" s="42"/>
      <c r="L260" s="45">
        <v>2004000</v>
      </c>
    </row>
    <row r="261" spans="1:12" ht="12.75">
      <c r="A261" s="40">
        <v>256</v>
      </c>
      <c r="B261" s="36" t="str">
        <f t="shared" si="4"/>
        <v>30/10/2021</v>
      </c>
      <c r="C261" s="37"/>
      <c r="D261" s="38"/>
      <c r="E261" s="37" t="s">
        <v>555</v>
      </c>
      <c r="F261" s="37" t="s">
        <v>663</v>
      </c>
      <c r="G261" s="39" t="s">
        <v>1140</v>
      </c>
      <c r="H261" s="37" t="s">
        <v>1054</v>
      </c>
      <c r="I261" s="41" t="s">
        <v>33</v>
      </c>
      <c r="J261" s="41" t="s">
        <v>175</v>
      </c>
      <c r="K261" s="42"/>
      <c r="L261" s="45">
        <v>741000</v>
      </c>
    </row>
    <row r="262" spans="1:12" ht="12.75">
      <c r="A262" s="40">
        <v>257</v>
      </c>
      <c r="B262" s="36" t="str">
        <f t="shared" si="4"/>
        <v>30/10/2021</v>
      </c>
      <c r="C262" s="37"/>
      <c r="D262" s="38"/>
      <c r="E262" s="37" t="s">
        <v>556</v>
      </c>
      <c r="F262" s="37" t="s">
        <v>663</v>
      </c>
      <c r="G262" s="39" t="s">
        <v>1140</v>
      </c>
      <c r="H262" s="37" t="s">
        <v>1055</v>
      </c>
      <c r="I262" s="41" t="s">
        <v>34</v>
      </c>
      <c r="J262" s="41" t="s">
        <v>175</v>
      </c>
      <c r="K262" s="42"/>
      <c r="L262" s="45">
        <v>504000</v>
      </c>
    </row>
    <row r="263" spans="1:12" ht="12.75">
      <c r="A263" s="40">
        <v>258</v>
      </c>
      <c r="B263" s="36" t="str">
        <f aca="true" t="shared" si="5" ref="B263:B326">G263</f>
        <v>30/10/2021</v>
      </c>
      <c r="C263" s="37"/>
      <c r="D263" s="38"/>
      <c r="E263" s="37" t="s">
        <v>557</v>
      </c>
      <c r="F263" s="37" t="s">
        <v>663</v>
      </c>
      <c r="G263" s="39" t="s">
        <v>1140</v>
      </c>
      <c r="H263" s="37" t="s">
        <v>1056</v>
      </c>
      <c r="I263" s="41" t="s">
        <v>36</v>
      </c>
      <c r="J263" s="41" t="s">
        <v>175</v>
      </c>
      <c r="K263" s="42"/>
      <c r="L263" s="45">
        <v>495000</v>
      </c>
    </row>
    <row r="264" spans="1:12" ht="12.75">
      <c r="A264" s="40">
        <v>259</v>
      </c>
      <c r="B264" s="36" t="str">
        <f t="shared" si="5"/>
        <v>30/10/2021</v>
      </c>
      <c r="C264" s="37"/>
      <c r="D264" s="38"/>
      <c r="E264" s="37" t="s">
        <v>558</v>
      </c>
      <c r="F264" s="37" t="s">
        <v>663</v>
      </c>
      <c r="G264" s="39" t="s">
        <v>1140</v>
      </c>
      <c r="H264" s="37" t="s">
        <v>1057</v>
      </c>
      <c r="I264" s="41" t="s">
        <v>68</v>
      </c>
      <c r="J264" s="41" t="s">
        <v>175</v>
      </c>
      <c r="K264" s="42"/>
      <c r="L264" s="45">
        <v>1011000</v>
      </c>
    </row>
    <row r="265" spans="1:12" ht="12.75">
      <c r="A265" s="40">
        <v>260</v>
      </c>
      <c r="B265" s="36" t="str">
        <f t="shared" si="5"/>
        <v>30/10/2021</v>
      </c>
      <c r="C265" s="37"/>
      <c r="D265" s="38"/>
      <c r="E265" s="37" t="s">
        <v>559</v>
      </c>
      <c r="F265" s="37" t="s">
        <v>663</v>
      </c>
      <c r="G265" s="39" t="s">
        <v>1140</v>
      </c>
      <c r="H265" s="37" t="s">
        <v>1058</v>
      </c>
      <c r="I265" s="41" t="s">
        <v>82</v>
      </c>
      <c r="J265" s="41" t="s">
        <v>175</v>
      </c>
      <c r="K265" s="42"/>
      <c r="L265" s="45">
        <v>2466000</v>
      </c>
    </row>
    <row r="266" spans="1:12" ht="12.75">
      <c r="A266" s="40">
        <v>261</v>
      </c>
      <c r="B266" s="36" t="str">
        <f t="shared" si="5"/>
        <v>30/10/2021</v>
      </c>
      <c r="C266" s="37"/>
      <c r="D266" s="38"/>
      <c r="E266" s="37" t="s">
        <v>553</v>
      </c>
      <c r="F266" s="37" t="s">
        <v>663</v>
      </c>
      <c r="G266" s="39" t="s">
        <v>1140</v>
      </c>
      <c r="H266" s="37" t="s">
        <v>1059</v>
      </c>
      <c r="I266" s="41" t="s">
        <v>30</v>
      </c>
      <c r="J266" s="41" t="s">
        <v>709</v>
      </c>
      <c r="K266" s="42"/>
      <c r="L266" s="45">
        <v>501000</v>
      </c>
    </row>
    <row r="267" spans="1:12" ht="12.75">
      <c r="A267" s="40">
        <v>262</v>
      </c>
      <c r="B267" s="36" t="str">
        <f t="shared" si="5"/>
        <v>30/10/2021</v>
      </c>
      <c r="C267" s="37"/>
      <c r="D267" s="38"/>
      <c r="E267" s="37" t="s">
        <v>554</v>
      </c>
      <c r="F267" s="37" t="s">
        <v>663</v>
      </c>
      <c r="G267" s="39" t="s">
        <v>1140</v>
      </c>
      <c r="H267" s="37" t="s">
        <v>1060</v>
      </c>
      <c r="I267" s="41" t="s">
        <v>31</v>
      </c>
      <c r="J267" s="41" t="s">
        <v>709</v>
      </c>
      <c r="K267" s="42"/>
      <c r="L267" s="45">
        <v>668000</v>
      </c>
    </row>
    <row r="268" spans="1:12" ht="12.75">
      <c r="A268" s="40">
        <v>263</v>
      </c>
      <c r="B268" s="36" t="str">
        <f t="shared" si="5"/>
        <v>30/10/2021</v>
      </c>
      <c r="C268" s="37"/>
      <c r="D268" s="38"/>
      <c r="E268" s="37" t="s">
        <v>555</v>
      </c>
      <c r="F268" s="37" t="s">
        <v>663</v>
      </c>
      <c r="G268" s="39" t="s">
        <v>1140</v>
      </c>
      <c r="H268" s="37" t="s">
        <v>1061</v>
      </c>
      <c r="I268" s="41" t="s">
        <v>33</v>
      </c>
      <c r="J268" s="41" t="s">
        <v>709</v>
      </c>
      <c r="K268" s="42"/>
      <c r="L268" s="45">
        <v>247000</v>
      </c>
    </row>
    <row r="269" spans="1:12" ht="12.75">
      <c r="A269" s="40">
        <v>264</v>
      </c>
      <c r="B269" s="36" t="str">
        <f t="shared" si="5"/>
        <v>30/10/2021</v>
      </c>
      <c r="C269" s="37"/>
      <c r="D269" s="38"/>
      <c r="E269" s="37" t="s">
        <v>556</v>
      </c>
      <c r="F269" s="37" t="s">
        <v>663</v>
      </c>
      <c r="G269" s="39" t="s">
        <v>1140</v>
      </c>
      <c r="H269" s="37" t="s">
        <v>1062</v>
      </c>
      <c r="I269" s="41" t="s">
        <v>34</v>
      </c>
      <c r="J269" s="41" t="s">
        <v>709</v>
      </c>
      <c r="K269" s="42"/>
      <c r="L269" s="45">
        <v>168000</v>
      </c>
    </row>
    <row r="270" spans="1:12" ht="12.75">
      <c r="A270" s="40">
        <v>265</v>
      </c>
      <c r="B270" s="36" t="str">
        <f t="shared" si="5"/>
        <v>30/10/2021</v>
      </c>
      <c r="C270" s="37"/>
      <c r="D270" s="38"/>
      <c r="E270" s="37" t="s">
        <v>557</v>
      </c>
      <c r="F270" s="37" t="s">
        <v>663</v>
      </c>
      <c r="G270" s="39" t="s">
        <v>1140</v>
      </c>
      <c r="H270" s="37" t="s">
        <v>1063</v>
      </c>
      <c r="I270" s="41" t="s">
        <v>36</v>
      </c>
      <c r="J270" s="41" t="s">
        <v>709</v>
      </c>
      <c r="K270" s="42"/>
      <c r="L270" s="45">
        <v>165000</v>
      </c>
    </row>
    <row r="271" spans="1:12" ht="12.75">
      <c r="A271" s="40">
        <v>266</v>
      </c>
      <c r="B271" s="36" t="str">
        <f t="shared" si="5"/>
        <v>30/10/2021</v>
      </c>
      <c r="C271" s="37"/>
      <c r="D271" s="38"/>
      <c r="E271" s="37" t="s">
        <v>558</v>
      </c>
      <c r="F271" s="37" t="s">
        <v>663</v>
      </c>
      <c r="G271" s="39" t="s">
        <v>1140</v>
      </c>
      <c r="H271" s="37" t="s">
        <v>1064</v>
      </c>
      <c r="I271" s="41" t="s">
        <v>68</v>
      </c>
      <c r="J271" s="41" t="s">
        <v>709</v>
      </c>
      <c r="K271" s="42"/>
      <c r="L271" s="45">
        <v>337000</v>
      </c>
    </row>
    <row r="272" spans="1:12" ht="12.75">
      <c r="A272" s="40">
        <v>267</v>
      </c>
      <c r="B272" s="36" t="str">
        <f t="shared" si="5"/>
        <v>30/10/2021</v>
      </c>
      <c r="C272" s="37"/>
      <c r="D272" s="38"/>
      <c r="E272" s="37" t="s">
        <v>559</v>
      </c>
      <c r="F272" s="37" t="s">
        <v>663</v>
      </c>
      <c r="G272" s="39" t="s">
        <v>1140</v>
      </c>
      <c r="H272" s="37" t="s">
        <v>1065</v>
      </c>
      <c r="I272" s="41" t="s">
        <v>82</v>
      </c>
      <c r="J272" s="41" t="s">
        <v>709</v>
      </c>
      <c r="K272" s="42"/>
      <c r="L272" s="45">
        <v>822000</v>
      </c>
    </row>
    <row r="273" spans="1:12" ht="12.75">
      <c r="A273" s="40">
        <v>268</v>
      </c>
      <c r="B273" s="36" t="str">
        <f t="shared" si="5"/>
        <v>30/10/2021</v>
      </c>
      <c r="C273" s="37"/>
      <c r="D273" s="38"/>
      <c r="E273" s="37" t="s">
        <v>559</v>
      </c>
      <c r="F273" s="37" t="s">
        <v>663</v>
      </c>
      <c r="G273" s="39" t="s">
        <v>1140</v>
      </c>
      <c r="H273" s="37" t="s">
        <v>1066</v>
      </c>
      <c r="I273" s="41" t="s">
        <v>708</v>
      </c>
      <c r="J273" s="41" t="s">
        <v>173</v>
      </c>
      <c r="K273" s="42"/>
      <c r="L273" s="45">
        <v>23264000</v>
      </c>
    </row>
    <row r="274" spans="1:12" ht="12.75">
      <c r="A274" s="40">
        <v>269</v>
      </c>
      <c r="B274" s="36" t="str">
        <f t="shared" si="5"/>
        <v>30/10/2021</v>
      </c>
      <c r="C274" s="37"/>
      <c r="D274" s="38"/>
      <c r="E274" s="37" t="s">
        <v>559</v>
      </c>
      <c r="F274" s="37" t="s">
        <v>663</v>
      </c>
      <c r="G274" s="39" t="s">
        <v>1140</v>
      </c>
      <c r="H274" s="91" t="s">
        <v>1067</v>
      </c>
      <c r="I274" s="46" t="s">
        <v>708</v>
      </c>
      <c r="J274" s="46" t="s">
        <v>175</v>
      </c>
      <c r="K274" s="45"/>
      <c r="L274" s="45">
        <v>4362000</v>
      </c>
    </row>
    <row r="275" spans="1:12" ht="12.75">
      <c r="A275" s="40">
        <v>270</v>
      </c>
      <c r="B275" s="36" t="str">
        <f t="shared" si="5"/>
        <v>30/10/2021</v>
      </c>
      <c r="C275" s="37"/>
      <c r="D275" s="38"/>
      <c r="E275" s="37" t="s">
        <v>559</v>
      </c>
      <c r="F275" s="37" t="s">
        <v>663</v>
      </c>
      <c r="G275" s="39" t="s">
        <v>1140</v>
      </c>
      <c r="H275" s="91" t="s">
        <v>1068</v>
      </c>
      <c r="I275" s="46" t="s">
        <v>708</v>
      </c>
      <c r="J275" s="46" t="s">
        <v>709</v>
      </c>
      <c r="K275" s="45"/>
      <c r="L275" s="45">
        <v>2908000</v>
      </c>
    </row>
    <row r="276" spans="1:12" ht="12.75">
      <c r="A276" s="40">
        <v>271</v>
      </c>
      <c r="B276" s="36" t="str">
        <f t="shared" si="5"/>
        <v>30/10/2021</v>
      </c>
      <c r="C276" s="37"/>
      <c r="D276" s="38"/>
      <c r="E276" s="37" t="s">
        <v>847</v>
      </c>
      <c r="F276" s="37" t="s">
        <v>675</v>
      </c>
      <c r="G276" s="39" t="s">
        <v>1140</v>
      </c>
      <c r="H276" s="91" t="s">
        <v>1069</v>
      </c>
      <c r="I276" s="46" t="s">
        <v>708</v>
      </c>
      <c r="J276" s="46" t="s">
        <v>424</v>
      </c>
      <c r="K276" s="45"/>
      <c r="L276" s="45">
        <v>4942253.703703703</v>
      </c>
    </row>
    <row r="277" spans="1:12" s="52" customFormat="1" ht="12.75">
      <c r="A277" s="40">
        <v>272</v>
      </c>
      <c r="B277" s="47" t="str">
        <f t="shared" si="5"/>
        <v>30/10/2021</v>
      </c>
      <c r="C277" s="48"/>
      <c r="D277" s="49"/>
      <c r="E277" s="48" t="s">
        <v>560</v>
      </c>
      <c r="F277" s="48" t="s">
        <v>676</v>
      </c>
      <c r="G277" s="39" t="s">
        <v>1140</v>
      </c>
      <c r="H277" s="92" t="s">
        <v>1070</v>
      </c>
      <c r="I277" s="50" t="s">
        <v>46</v>
      </c>
      <c r="J277" s="50" t="s">
        <v>379</v>
      </c>
      <c r="K277" s="51"/>
      <c r="L277" s="51">
        <v>16223387</v>
      </c>
    </row>
    <row r="278" spans="1:12" ht="12.75">
      <c r="A278" s="40">
        <v>273</v>
      </c>
      <c r="B278" s="36" t="str">
        <f t="shared" si="5"/>
        <v>30/10/2021</v>
      </c>
      <c r="C278" s="37"/>
      <c r="D278" s="38"/>
      <c r="E278" s="48" t="s">
        <v>560</v>
      </c>
      <c r="F278" s="37" t="s">
        <v>676</v>
      </c>
      <c r="G278" s="39" t="s">
        <v>1140</v>
      </c>
      <c r="H278" s="91" t="s">
        <v>1070</v>
      </c>
      <c r="I278" s="46" t="s">
        <v>48</v>
      </c>
      <c r="J278" s="46" t="s">
        <v>379</v>
      </c>
      <c r="K278" s="45"/>
      <c r="L278" s="51">
        <v>11500000</v>
      </c>
    </row>
    <row r="279" spans="1:12" ht="12.75">
      <c r="A279" s="40">
        <v>274</v>
      </c>
      <c r="B279" s="36" t="str">
        <f t="shared" si="5"/>
        <v>30/10/2021</v>
      </c>
      <c r="C279" s="37"/>
      <c r="D279" s="38"/>
      <c r="E279" s="48" t="s">
        <v>560</v>
      </c>
      <c r="F279" s="37" t="s">
        <v>676</v>
      </c>
      <c r="G279" s="39" t="s">
        <v>1140</v>
      </c>
      <c r="H279" s="91" t="s">
        <v>1070</v>
      </c>
      <c r="I279" s="46" t="s">
        <v>74</v>
      </c>
      <c r="J279" s="46" t="s">
        <v>379</v>
      </c>
      <c r="K279" s="45"/>
      <c r="L279" s="51">
        <v>2500000</v>
      </c>
    </row>
    <row r="280" spans="1:12" ht="12.75">
      <c r="A280" s="40">
        <v>275</v>
      </c>
      <c r="B280" s="36" t="str">
        <f t="shared" si="5"/>
        <v>30/10/2021</v>
      </c>
      <c r="C280" s="37"/>
      <c r="D280" s="38"/>
      <c r="E280" s="48" t="s">
        <v>560</v>
      </c>
      <c r="F280" s="37" t="s">
        <v>676</v>
      </c>
      <c r="G280" s="39" t="s">
        <v>1140</v>
      </c>
      <c r="H280" s="91" t="s">
        <v>1070</v>
      </c>
      <c r="I280" s="46" t="s">
        <v>88</v>
      </c>
      <c r="J280" s="46" t="s">
        <v>379</v>
      </c>
      <c r="K280" s="45"/>
      <c r="L280" s="51">
        <v>7868299.666666667</v>
      </c>
    </row>
    <row r="281" spans="1:12" ht="12.75">
      <c r="A281" s="40">
        <v>276</v>
      </c>
      <c r="B281" s="36" t="str">
        <f t="shared" si="5"/>
        <v>30/10/2021</v>
      </c>
      <c r="C281" s="37"/>
      <c r="D281" s="38"/>
      <c r="E281" s="48" t="s">
        <v>560</v>
      </c>
      <c r="F281" s="37" t="s">
        <v>676</v>
      </c>
      <c r="G281" s="39" t="s">
        <v>1140</v>
      </c>
      <c r="H281" s="91" t="s">
        <v>1070</v>
      </c>
      <c r="I281" s="50" t="s">
        <v>46</v>
      </c>
      <c r="J281" s="46" t="s">
        <v>381</v>
      </c>
      <c r="K281" s="45"/>
      <c r="L281" s="51">
        <v>4166666.6666666665</v>
      </c>
    </row>
    <row r="282" spans="1:12" ht="12.75">
      <c r="A282" s="40">
        <v>277</v>
      </c>
      <c r="B282" s="36" t="str">
        <f t="shared" si="5"/>
        <v>30/10/2021</v>
      </c>
      <c r="C282" s="37"/>
      <c r="D282" s="38"/>
      <c r="E282" s="48" t="s">
        <v>560</v>
      </c>
      <c r="F282" s="37" t="s">
        <v>676</v>
      </c>
      <c r="G282" s="39" t="s">
        <v>1140</v>
      </c>
      <c r="H282" s="91" t="s">
        <v>1070</v>
      </c>
      <c r="I282" s="46" t="s">
        <v>74</v>
      </c>
      <c r="J282" s="46" t="s">
        <v>383</v>
      </c>
      <c r="K282" s="45"/>
      <c r="L282" s="51">
        <v>6895161</v>
      </c>
    </row>
    <row r="283" spans="1:12" ht="12.75">
      <c r="A283" s="40">
        <v>278</v>
      </c>
      <c r="B283" s="36" t="str">
        <f t="shared" si="5"/>
        <v>30/10/2021</v>
      </c>
      <c r="C283" s="37"/>
      <c r="D283" s="38"/>
      <c r="E283" s="37" t="s">
        <v>561</v>
      </c>
      <c r="F283" s="37" t="s">
        <v>644</v>
      </c>
      <c r="G283" s="39" t="s">
        <v>1140</v>
      </c>
      <c r="H283" s="91" t="s">
        <v>1071</v>
      </c>
      <c r="I283" s="46" t="s">
        <v>767</v>
      </c>
      <c r="J283" s="46" t="s">
        <v>701</v>
      </c>
      <c r="K283" s="45"/>
      <c r="L283" s="45">
        <v>30000000</v>
      </c>
    </row>
    <row r="284" spans="1:12" ht="12.75">
      <c r="A284" s="40">
        <v>279</v>
      </c>
      <c r="B284" s="36" t="str">
        <f t="shared" si="5"/>
        <v>30/10/2021</v>
      </c>
      <c r="C284" s="37"/>
      <c r="D284" s="38"/>
      <c r="E284" s="37" t="s">
        <v>562</v>
      </c>
      <c r="F284" s="37" t="s">
        <v>677</v>
      </c>
      <c r="G284" s="39" t="s">
        <v>1140</v>
      </c>
      <c r="H284" s="91" t="s">
        <v>1072</v>
      </c>
      <c r="I284" s="46" t="s">
        <v>52</v>
      </c>
      <c r="J284" s="46" t="s">
        <v>767</v>
      </c>
      <c r="K284" s="45"/>
      <c r="L284" s="53">
        <v>5000000</v>
      </c>
    </row>
    <row r="285" spans="1:12" ht="12.75">
      <c r="A285" s="40">
        <v>280</v>
      </c>
      <c r="B285" s="36" t="str">
        <f t="shared" si="5"/>
        <v>30/10/2021</v>
      </c>
      <c r="C285" s="37"/>
      <c r="D285" s="38"/>
      <c r="E285" s="37" t="s">
        <v>562</v>
      </c>
      <c r="F285" s="37" t="s">
        <v>677</v>
      </c>
      <c r="G285" s="39" t="s">
        <v>1140</v>
      </c>
      <c r="H285" s="91" t="s">
        <v>1073</v>
      </c>
      <c r="I285" s="46" t="s">
        <v>42</v>
      </c>
      <c r="J285" s="46" t="s">
        <v>842</v>
      </c>
      <c r="K285" s="45"/>
      <c r="L285" s="53">
        <v>2500000</v>
      </c>
    </row>
    <row r="286" spans="1:12" ht="12.75">
      <c r="A286" s="40">
        <v>281</v>
      </c>
      <c r="B286" s="36" t="str">
        <f t="shared" si="5"/>
        <v>31/10/2021</v>
      </c>
      <c r="C286" s="38"/>
      <c r="D286" s="38"/>
      <c r="E286" s="37" t="s">
        <v>563</v>
      </c>
      <c r="F286" s="37" t="s">
        <v>644</v>
      </c>
      <c r="G286" s="39" t="s">
        <v>1141</v>
      </c>
      <c r="H286" s="37" t="s">
        <v>1074</v>
      </c>
      <c r="I286" s="41" t="s">
        <v>60</v>
      </c>
      <c r="J286" s="41" t="s">
        <v>36</v>
      </c>
      <c r="K286" s="42"/>
      <c r="L286" s="45">
        <v>24407500</v>
      </c>
    </row>
    <row r="287" spans="1:12" ht="12.75">
      <c r="A287" s="40">
        <v>282</v>
      </c>
      <c r="B287" s="36" t="str">
        <f t="shared" si="5"/>
        <v>31/10/2021</v>
      </c>
      <c r="C287" s="38"/>
      <c r="D287" s="38"/>
      <c r="E287" s="37" t="s">
        <v>563</v>
      </c>
      <c r="F287" s="37" t="s">
        <v>644</v>
      </c>
      <c r="G287" s="39" t="s">
        <v>1141</v>
      </c>
      <c r="H287" s="37" t="s">
        <v>1074</v>
      </c>
      <c r="I287" s="41" t="s">
        <v>60</v>
      </c>
      <c r="J287" s="41" t="s">
        <v>40</v>
      </c>
      <c r="K287" s="42"/>
      <c r="L287" s="45">
        <v>56231869</v>
      </c>
    </row>
    <row r="288" spans="1:12" ht="12.75">
      <c r="A288" s="40">
        <v>283</v>
      </c>
      <c r="B288" s="36" t="str">
        <f t="shared" si="5"/>
        <v>31/10/2021</v>
      </c>
      <c r="C288" s="38"/>
      <c r="D288" s="38"/>
      <c r="E288" s="37" t="s">
        <v>563</v>
      </c>
      <c r="F288" s="37" t="s">
        <v>644</v>
      </c>
      <c r="G288" s="39" t="s">
        <v>1141</v>
      </c>
      <c r="H288" s="37" t="s">
        <v>1074</v>
      </c>
      <c r="I288" s="41" t="s">
        <v>60</v>
      </c>
      <c r="J288" s="41" t="s">
        <v>44</v>
      </c>
      <c r="K288" s="42"/>
      <c r="L288" s="45">
        <v>2082500</v>
      </c>
    </row>
    <row r="289" spans="1:12" ht="12.75">
      <c r="A289" s="40">
        <v>284</v>
      </c>
      <c r="B289" s="36" t="str">
        <f t="shared" si="5"/>
        <v>31/10/2021</v>
      </c>
      <c r="C289" s="38"/>
      <c r="D289" s="38"/>
      <c r="E289" s="37" t="s">
        <v>563</v>
      </c>
      <c r="F289" s="37" t="s">
        <v>644</v>
      </c>
      <c r="G289" s="39" t="s">
        <v>1141</v>
      </c>
      <c r="H289" s="37" t="s">
        <v>1074</v>
      </c>
      <c r="I289" s="41" t="s">
        <v>60</v>
      </c>
      <c r="J289" s="41" t="s">
        <v>48</v>
      </c>
      <c r="K289" s="42"/>
      <c r="L289" s="45">
        <v>11500000</v>
      </c>
    </row>
    <row r="290" spans="1:12" ht="12.75">
      <c r="A290" s="40">
        <v>285</v>
      </c>
      <c r="B290" s="36" t="str">
        <f>G290</f>
        <v>31/10/2021</v>
      </c>
      <c r="C290" s="38"/>
      <c r="D290" s="38"/>
      <c r="E290" s="37" t="s">
        <v>563</v>
      </c>
      <c r="F290" s="37" t="s">
        <v>644</v>
      </c>
      <c r="G290" s="39" t="s">
        <v>1141</v>
      </c>
      <c r="H290" s="37" t="s">
        <v>1074</v>
      </c>
      <c r="I290" s="41" t="s">
        <v>60</v>
      </c>
      <c r="J290" s="41" t="s">
        <v>52</v>
      </c>
      <c r="K290" s="42"/>
      <c r="L290" s="45">
        <v>5000000</v>
      </c>
    </row>
    <row r="291" spans="1:12" ht="12.75">
      <c r="A291" s="40">
        <v>286</v>
      </c>
      <c r="B291" s="36" t="str">
        <f t="shared" si="5"/>
        <v>31/10/2021</v>
      </c>
      <c r="C291" s="38"/>
      <c r="D291" s="38"/>
      <c r="E291" s="37" t="s">
        <v>564</v>
      </c>
      <c r="F291" s="37" t="s">
        <v>644</v>
      </c>
      <c r="G291" s="39" t="s">
        <v>1141</v>
      </c>
      <c r="H291" s="37" t="s">
        <v>1075</v>
      </c>
      <c r="I291" s="41" t="s">
        <v>369</v>
      </c>
      <c r="J291" s="41" t="s">
        <v>29</v>
      </c>
      <c r="K291" s="42"/>
      <c r="L291" s="45">
        <v>56570100</v>
      </c>
    </row>
    <row r="292" spans="1:12" ht="12.75">
      <c r="A292" s="40">
        <v>287</v>
      </c>
      <c r="B292" s="36" t="str">
        <f t="shared" si="5"/>
        <v>31/10/2021</v>
      </c>
      <c r="C292" s="38"/>
      <c r="D292" s="38"/>
      <c r="E292" s="37" t="s">
        <v>564</v>
      </c>
      <c r="F292" s="37" t="s">
        <v>644</v>
      </c>
      <c r="G292" s="39" t="s">
        <v>1141</v>
      </c>
      <c r="H292" s="37" t="s">
        <v>1075</v>
      </c>
      <c r="I292" s="41" t="s">
        <v>369</v>
      </c>
      <c r="J292" s="41" t="s">
        <v>33</v>
      </c>
      <c r="K292" s="42"/>
      <c r="L292" s="45">
        <v>32871166.666666664</v>
      </c>
    </row>
    <row r="293" spans="1:12" ht="12.75">
      <c r="A293" s="40">
        <v>288</v>
      </c>
      <c r="B293" s="36" t="str">
        <f t="shared" si="5"/>
        <v>31/10/2021</v>
      </c>
      <c r="C293" s="38"/>
      <c r="D293" s="38"/>
      <c r="E293" s="37" t="s">
        <v>564</v>
      </c>
      <c r="F293" s="37" t="s">
        <v>644</v>
      </c>
      <c r="G293" s="39" t="s">
        <v>1141</v>
      </c>
      <c r="H293" s="37" t="s">
        <v>1075</v>
      </c>
      <c r="I293" s="41" t="s">
        <v>369</v>
      </c>
      <c r="J293" s="41" t="s">
        <v>60</v>
      </c>
      <c r="K293" s="42"/>
      <c r="L293" s="45">
        <v>99221869</v>
      </c>
    </row>
    <row r="294" spans="1:12" ht="12.75">
      <c r="A294" s="40">
        <v>289</v>
      </c>
      <c r="B294" s="36" t="str">
        <f t="shared" si="5"/>
        <v>31/10/2021</v>
      </c>
      <c r="C294" s="38"/>
      <c r="D294" s="38"/>
      <c r="E294" s="37" t="s">
        <v>565</v>
      </c>
      <c r="F294" s="37" t="s">
        <v>645</v>
      </c>
      <c r="G294" s="39" t="s">
        <v>1141</v>
      </c>
      <c r="H294" s="37" t="s">
        <v>1076</v>
      </c>
      <c r="I294" s="41" t="s">
        <v>50</v>
      </c>
      <c r="J294" s="41" t="s">
        <v>369</v>
      </c>
      <c r="K294" s="42"/>
      <c r="L294" s="45">
        <v>141497351.75</v>
      </c>
    </row>
    <row r="295" spans="1:12" ht="12.75">
      <c r="A295" s="40">
        <v>290</v>
      </c>
      <c r="B295" s="36" t="str">
        <f t="shared" si="5"/>
        <v>31/10/2021</v>
      </c>
      <c r="C295" s="38"/>
      <c r="D295" s="38"/>
      <c r="E295" s="37" t="s">
        <v>565</v>
      </c>
      <c r="F295" s="37" t="s">
        <v>645</v>
      </c>
      <c r="G295" s="39" t="s">
        <v>1141</v>
      </c>
      <c r="H295" s="37" t="s">
        <v>1077</v>
      </c>
      <c r="I295" s="41" t="s">
        <v>94</v>
      </c>
      <c r="J295" s="41" t="s">
        <v>369</v>
      </c>
      <c r="K295" s="42"/>
      <c r="L295" s="45">
        <v>47165783.916666664</v>
      </c>
    </row>
    <row r="296" spans="1:12" ht="12.75">
      <c r="A296" s="40">
        <v>291</v>
      </c>
      <c r="B296" s="36" t="str">
        <f t="shared" si="5"/>
        <v>31/10/2021</v>
      </c>
      <c r="C296" s="38"/>
      <c r="D296" s="38"/>
      <c r="E296" s="37" t="s">
        <v>566</v>
      </c>
      <c r="F296" s="37" t="s">
        <v>644</v>
      </c>
      <c r="G296" s="39" t="s">
        <v>1141</v>
      </c>
      <c r="H296" s="37" t="s">
        <v>1078</v>
      </c>
      <c r="I296" s="41" t="s">
        <v>58</v>
      </c>
      <c r="J296" s="41" t="s">
        <v>34</v>
      </c>
      <c r="K296" s="42"/>
      <c r="L296" s="45">
        <v>25678000</v>
      </c>
    </row>
    <row r="297" spans="1:12" ht="12.75">
      <c r="A297" s="40">
        <v>292</v>
      </c>
      <c r="B297" s="36" t="str">
        <f t="shared" si="5"/>
        <v>31/10/2021</v>
      </c>
      <c r="C297" s="38"/>
      <c r="D297" s="38"/>
      <c r="E297" s="37" t="s">
        <v>566</v>
      </c>
      <c r="F297" s="37" t="s">
        <v>644</v>
      </c>
      <c r="G297" s="39" t="s">
        <v>1141</v>
      </c>
      <c r="H297" s="37" t="s">
        <v>1078</v>
      </c>
      <c r="I297" s="41" t="s">
        <v>58</v>
      </c>
      <c r="J297" s="41" t="s">
        <v>38</v>
      </c>
      <c r="K297" s="42"/>
      <c r="L297" s="45">
        <v>32372114</v>
      </c>
    </row>
    <row r="298" spans="1:12" ht="12.75">
      <c r="A298" s="40">
        <v>293</v>
      </c>
      <c r="B298" s="36" t="str">
        <f t="shared" si="5"/>
        <v>31/10/2021</v>
      </c>
      <c r="C298" s="38"/>
      <c r="D298" s="38"/>
      <c r="E298" s="37" t="s">
        <v>566</v>
      </c>
      <c r="F298" s="37" t="s">
        <v>644</v>
      </c>
      <c r="G298" s="39" t="s">
        <v>1141</v>
      </c>
      <c r="H298" s="37" t="s">
        <v>1078</v>
      </c>
      <c r="I298" s="41" t="s">
        <v>58</v>
      </c>
      <c r="J298" s="41" t="s">
        <v>42</v>
      </c>
      <c r="K298" s="43"/>
      <c r="L298" s="45">
        <v>2500000</v>
      </c>
    </row>
    <row r="299" spans="1:12" ht="12.75">
      <c r="A299" s="40">
        <v>294</v>
      </c>
      <c r="B299" s="36" t="str">
        <f t="shared" si="5"/>
        <v>31/10/2021</v>
      </c>
      <c r="C299" s="38"/>
      <c r="D299" s="38"/>
      <c r="E299" s="37" t="s">
        <v>566</v>
      </c>
      <c r="F299" s="37" t="s">
        <v>644</v>
      </c>
      <c r="G299" s="39" t="s">
        <v>1141</v>
      </c>
      <c r="H299" s="37" t="s">
        <v>1078</v>
      </c>
      <c r="I299" s="41" t="s">
        <v>58</v>
      </c>
      <c r="J299" s="41" t="s">
        <v>46</v>
      </c>
      <c r="K299" s="42"/>
      <c r="L299" s="45">
        <v>20390053.666666668</v>
      </c>
    </row>
    <row r="300" spans="1:12" ht="12.75">
      <c r="A300" s="40">
        <v>295</v>
      </c>
      <c r="B300" s="36" t="str">
        <f t="shared" si="5"/>
        <v>31/10/2021</v>
      </c>
      <c r="C300" s="38"/>
      <c r="D300" s="38"/>
      <c r="E300" s="37" t="s">
        <v>566</v>
      </c>
      <c r="F300" s="37" t="s">
        <v>644</v>
      </c>
      <c r="G300" s="39" t="s">
        <v>1141</v>
      </c>
      <c r="H300" s="37" t="s">
        <v>1078</v>
      </c>
      <c r="I300" s="41" t="s">
        <v>58</v>
      </c>
      <c r="J300" s="41" t="s">
        <v>50</v>
      </c>
      <c r="K300" s="42"/>
      <c r="L300" s="45">
        <v>142697351.75</v>
      </c>
    </row>
    <row r="301" spans="1:12" ht="12.75">
      <c r="A301" s="40">
        <v>296</v>
      </c>
      <c r="B301" s="36" t="str">
        <f t="shared" si="5"/>
        <v>31/10/2021</v>
      </c>
      <c r="C301" s="38"/>
      <c r="D301" s="37" t="s">
        <v>289</v>
      </c>
      <c r="E301" s="37"/>
      <c r="F301" s="37" t="s">
        <v>646</v>
      </c>
      <c r="G301" s="39" t="s">
        <v>1141</v>
      </c>
      <c r="H301" s="93" t="s">
        <v>1079</v>
      </c>
      <c r="I301" s="43" t="s">
        <v>361</v>
      </c>
      <c r="J301" s="41" t="s">
        <v>26</v>
      </c>
      <c r="K301" s="42">
        <v>45</v>
      </c>
      <c r="L301" s="53">
        <v>836325</v>
      </c>
    </row>
    <row r="302" spans="1:12" ht="12.75">
      <c r="A302" s="40">
        <v>297</v>
      </c>
      <c r="B302" s="36" t="str">
        <f t="shared" si="5"/>
        <v>31/10/2021</v>
      </c>
      <c r="C302" s="38"/>
      <c r="D302" s="38"/>
      <c r="E302" s="37" t="s">
        <v>567</v>
      </c>
      <c r="F302" s="37" t="s">
        <v>644</v>
      </c>
      <c r="G302" s="39" t="s">
        <v>1141</v>
      </c>
      <c r="H302" s="37" t="s">
        <v>1080</v>
      </c>
      <c r="I302" s="41" t="s">
        <v>367</v>
      </c>
      <c r="J302" s="41" t="s">
        <v>26</v>
      </c>
      <c r="K302" s="42"/>
      <c r="L302" s="45">
        <v>543572175</v>
      </c>
    </row>
    <row r="303" spans="1:12" ht="12.75">
      <c r="A303" s="40">
        <v>298</v>
      </c>
      <c r="B303" s="36" t="str">
        <f t="shared" si="5"/>
        <v>31/10/2021</v>
      </c>
      <c r="C303" s="38"/>
      <c r="D303" s="38"/>
      <c r="E303" s="37" t="s">
        <v>567</v>
      </c>
      <c r="F303" s="37" t="s">
        <v>644</v>
      </c>
      <c r="G303" s="39" t="s">
        <v>1141</v>
      </c>
      <c r="H303" s="37" t="s">
        <v>1080</v>
      </c>
      <c r="I303" s="41" t="s">
        <v>367</v>
      </c>
      <c r="J303" s="41" t="s">
        <v>30</v>
      </c>
      <c r="K303" s="42"/>
      <c r="L303" s="45">
        <v>68070166.66666666</v>
      </c>
    </row>
    <row r="304" spans="1:12" ht="12.75">
      <c r="A304" s="40">
        <v>299</v>
      </c>
      <c r="B304" s="36" t="str">
        <f t="shared" si="5"/>
        <v>31/10/2021</v>
      </c>
      <c r="C304" s="38"/>
      <c r="D304" s="37"/>
      <c r="E304" s="37" t="s">
        <v>568</v>
      </c>
      <c r="F304" s="37" t="s">
        <v>646</v>
      </c>
      <c r="G304" s="39" t="s">
        <v>1141</v>
      </c>
      <c r="H304" s="93" t="s">
        <v>1081</v>
      </c>
      <c r="I304" s="41" t="s">
        <v>27</v>
      </c>
      <c r="J304" s="41" t="s">
        <v>362</v>
      </c>
      <c r="K304" s="54">
        <v>-2000</v>
      </c>
      <c r="L304" s="53">
        <v>-21302000</v>
      </c>
    </row>
    <row r="305" spans="1:12" ht="12.75">
      <c r="A305" s="40">
        <v>300</v>
      </c>
      <c r="B305" s="36" t="str">
        <f t="shared" si="5"/>
        <v>31/10/2021</v>
      </c>
      <c r="C305" s="38"/>
      <c r="D305" s="38"/>
      <c r="E305" s="37" t="s">
        <v>569</v>
      </c>
      <c r="F305" s="37" t="s">
        <v>644</v>
      </c>
      <c r="G305" s="39" t="s">
        <v>1141</v>
      </c>
      <c r="H305" s="37" t="s">
        <v>1080</v>
      </c>
      <c r="I305" s="41" t="s">
        <v>368</v>
      </c>
      <c r="J305" s="41" t="s">
        <v>27</v>
      </c>
      <c r="K305" s="42"/>
      <c r="L305" s="45">
        <v>567710500</v>
      </c>
    </row>
    <row r="306" spans="1:12" ht="12.75">
      <c r="A306" s="40">
        <v>301</v>
      </c>
      <c r="B306" s="36" t="str">
        <f t="shared" si="5"/>
        <v>31/10/2021</v>
      </c>
      <c r="C306" s="38"/>
      <c r="D306" s="38"/>
      <c r="E306" s="37" t="s">
        <v>569</v>
      </c>
      <c r="F306" s="37" t="s">
        <v>644</v>
      </c>
      <c r="G306" s="39" t="s">
        <v>1141</v>
      </c>
      <c r="H306" s="37" t="s">
        <v>1080</v>
      </c>
      <c r="I306" s="41" t="s">
        <v>368</v>
      </c>
      <c r="J306" s="41" t="s">
        <v>31</v>
      </c>
      <c r="K306" s="42"/>
      <c r="L306" s="45">
        <v>90562444.44444445</v>
      </c>
    </row>
    <row r="307" spans="1:12" ht="12.75">
      <c r="A307" s="40">
        <v>302</v>
      </c>
      <c r="B307" s="36" t="str">
        <f t="shared" si="5"/>
        <v>31/10/2021</v>
      </c>
      <c r="C307" s="38"/>
      <c r="D307" s="38"/>
      <c r="E307" s="37" t="s">
        <v>570</v>
      </c>
      <c r="F307" s="37" t="s">
        <v>645</v>
      </c>
      <c r="G307" s="39" t="s">
        <v>1141</v>
      </c>
      <c r="H307" s="37" t="s">
        <v>1082</v>
      </c>
      <c r="I307" s="41" t="s">
        <v>367</v>
      </c>
      <c r="J307" s="41" t="s">
        <v>58</v>
      </c>
      <c r="K307" s="42"/>
      <c r="L307" s="45">
        <v>89455007.76666668</v>
      </c>
    </row>
    <row r="308" spans="1:12" ht="12.75">
      <c r="A308" s="40">
        <v>303</v>
      </c>
      <c r="B308" s="36" t="str">
        <f t="shared" si="5"/>
        <v>31/10/2021</v>
      </c>
      <c r="C308" s="38"/>
      <c r="D308" s="38"/>
      <c r="E308" s="37" t="s">
        <v>570</v>
      </c>
      <c r="F308" s="37" t="s">
        <v>645</v>
      </c>
      <c r="G308" s="39" t="s">
        <v>1141</v>
      </c>
      <c r="H308" s="37" t="s">
        <v>1083</v>
      </c>
      <c r="I308" s="41" t="s">
        <v>368</v>
      </c>
      <c r="J308" s="41" t="s">
        <v>58</v>
      </c>
      <c r="K308" s="42"/>
      <c r="L308" s="45">
        <v>134182511.65</v>
      </c>
    </row>
    <row r="309" spans="1:12" ht="12.75">
      <c r="A309" s="40">
        <v>304</v>
      </c>
      <c r="B309" s="36" t="str">
        <f t="shared" si="5"/>
        <v>31/10/2021</v>
      </c>
      <c r="C309" s="38"/>
      <c r="D309" s="38"/>
      <c r="E309" s="37" t="s">
        <v>571</v>
      </c>
      <c r="F309" s="37" t="s">
        <v>644</v>
      </c>
      <c r="G309" s="39" t="s">
        <v>1141</v>
      </c>
      <c r="H309" s="37" t="s">
        <v>1084</v>
      </c>
      <c r="I309" s="46" t="s">
        <v>15</v>
      </c>
      <c r="J309" s="46" t="s">
        <v>713</v>
      </c>
      <c r="K309" s="42"/>
      <c r="L309" s="45">
        <v>5655000</v>
      </c>
    </row>
    <row r="310" spans="1:12" ht="12.75">
      <c r="A310" s="40">
        <v>305</v>
      </c>
      <c r="B310" s="36" t="str">
        <f t="shared" si="5"/>
        <v>31/10/2021</v>
      </c>
      <c r="C310" s="38"/>
      <c r="D310" s="38"/>
      <c r="E310" s="37" t="s">
        <v>572</v>
      </c>
      <c r="F310" s="37" t="s">
        <v>644</v>
      </c>
      <c r="G310" s="39" t="s">
        <v>1141</v>
      </c>
      <c r="H310" s="37" t="s">
        <v>1085</v>
      </c>
      <c r="I310" s="46" t="s">
        <v>15</v>
      </c>
      <c r="J310" s="46" t="s">
        <v>102</v>
      </c>
      <c r="K310" s="42"/>
      <c r="L310" s="45">
        <v>1016455000</v>
      </c>
    </row>
    <row r="311" spans="1:12" ht="12.75">
      <c r="A311" s="40">
        <v>306</v>
      </c>
      <c r="B311" s="36" t="str">
        <f t="shared" si="5"/>
        <v>31/10/2021</v>
      </c>
      <c r="C311" s="38"/>
      <c r="D311" s="38"/>
      <c r="E311" s="37" t="s">
        <v>573</v>
      </c>
      <c r="F311" s="37" t="s">
        <v>644</v>
      </c>
      <c r="G311" s="39" t="s">
        <v>1141</v>
      </c>
      <c r="H311" s="37" t="s">
        <v>1086</v>
      </c>
      <c r="I311" s="41" t="s">
        <v>102</v>
      </c>
      <c r="J311" s="41" t="s">
        <v>62</v>
      </c>
      <c r="K311" s="42"/>
      <c r="L311" s="45">
        <v>810857050</v>
      </c>
    </row>
    <row r="312" spans="1:12" ht="12.75">
      <c r="A312" s="40">
        <v>307</v>
      </c>
      <c r="B312" s="36" t="str">
        <f t="shared" si="5"/>
        <v>31/10/2021</v>
      </c>
      <c r="C312" s="38"/>
      <c r="D312" s="38"/>
      <c r="E312" s="37" t="s">
        <v>573</v>
      </c>
      <c r="F312" s="37" t="s">
        <v>644</v>
      </c>
      <c r="G312" s="39" t="s">
        <v>1141</v>
      </c>
      <c r="H312" s="37" t="s">
        <v>1087</v>
      </c>
      <c r="I312" s="41" t="s">
        <v>102</v>
      </c>
      <c r="J312" s="41" t="s">
        <v>68</v>
      </c>
      <c r="K312" s="42"/>
      <c r="L312" s="45">
        <v>47578574.074074075</v>
      </c>
    </row>
    <row r="313" spans="1:12" ht="12.75">
      <c r="A313" s="40">
        <v>308</v>
      </c>
      <c r="B313" s="36" t="str">
        <f t="shared" si="5"/>
        <v>31/10/2021</v>
      </c>
      <c r="C313" s="38"/>
      <c r="D313" s="38"/>
      <c r="E313" s="37" t="s">
        <v>573</v>
      </c>
      <c r="F313" s="37" t="s">
        <v>644</v>
      </c>
      <c r="G313" s="39" t="s">
        <v>1141</v>
      </c>
      <c r="H313" s="37" t="s">
        <v>1087</v>
      </c>
      <c r="I313" s="41" t="s">
        <v>102</v>
      </c>
      <c r="J313" s="41" t="s">
        <v>70</v>
      </c>
      <c r="K313" s="42"/>
      <c r="L313" s="45">
        <v>7029660</v>
      </c>
    </row>
    <row r="314" spans="1:12" ht="12.75">
      <c r="A314" s="40">
        <v>309</v>
      </c>
      <c r="B314" s="36" t="str">
        <f t="shared" si="5"/>
        <v>31/10/2021</v>
      </c>
      <c r="C314" s="38"/>
      <c r="D314" s="38"/>
      <c r="E314" s="37" t="s">
        <v>573</v>
      </c>
      <c r="F314" s="37" t="s">
        <v>644</v>
      </c>
      <c r="G314" s="39" t="s">
        <v>1141</v>
      </c>
      <c r="H314" s="37" t="s">
        <v>1087</v>
      </c>
      <c r="I314" s="41" t="s">
        <v>102</v>
      </c>
      <c r="J314" s="41" t="s">
        <v>74</v>
      </c>
      <c r="K314" s="42"/>
      <c r="L314" s="45">
        <v>9395161</v>
      </c>
    </row>
    <row r="315" spans="1:12" ht="12.75">
      <c r="A315" s="40">
        <v>310</v>
      </c>
      <c r="B315" s="36" t="str">
        <f t="shared" si="5"/>
        <v>31/10/2021</v>
      </c>
      <c r="C315" s="38"/>
      <c r="D315" s="38"/>
      <c r="E315" s="37" t="s">
        <v>574</v>
      </c>
      <c r="F315" s="37" t="s">
        <v>644</v>
      </c>
      <c r="G315" s="39" t="s">
        <v>1141</v>
      </c>
      <c r="H315" s="37" t="s">
        <v>1088</v>
      </c>
      <c r="I315" s="41" t="s">
        <v>102</v>
      </c>
      <c r="J315" s="41" t="s">
        <v>82</v>
      </c>
      <c r="K315" s="42"/>
      <c r="L315" s="45">
        <v>111510888.8888889</v>
      </c>
    </row>
    <row r="316" spans="1:12" ht="12.75">
      <c r="A316" s="40">
        <v>311</v>
      </c>
      <c r="B316" s="36" t="str">
        <f t="shared" si="5"/>
        <v>31/10/2021</v>
      </c>
      <c r="C316" s="38"/>
      <c r="D316" s="38"/>
      <c r="E316" s="37" t="s">
        <v>574</v>
      </c>
      <c r="F316" s="37" t="s">
        <v>644</v>
      </c>
      <c r="G316" s="39" t="s">
        <v>1141</v>
      </c>
      <c r="H316" s="37" t="s">
        <v>1088</v>
      </c>
      <c r="I316" s="41" t="s">
        <v>102</v>
      </c>
      <c r="J316" s="41" t="s">
        <v>84</v>
      </c>
      <c r="K316" s="42"/>
      <c r="L316" s="45">
        <v>7596095</v>
      </c>
    </row>
    <row r="317" spans="1:12" ht="12.75">
      <c r="A317" s="40">
        <v>312</v>
      </c>
      <c r="B317" s="36" t="str">
        <f t="shared" si="5"/>
        <v>31/10/2021</v>
      </c>
      <c r="C317" s="38"/>
      <c r="D317" s="38"/>
      <c r="E317" s="37" t="s">
        <v>574</v>
      </c>
      <c r="F317" s="37" t="s">
        <v>644</v>
      </c>
      <c r="G317" s="39" t="s">
        <v>1141</v>
      </c>
      <c r="H317" s="37" t="s">
        <v>1088</v>
      </c>
      <c r="I317" s="41" t="s">
        <v>102</v>
      </c>
      <c r="J317" s="41" t="s">
        <v>86</v>
      </c>
      <c r="K317" s="42"/>
      <c r="L317" s="45">
        <v>8012500</v>
      </c>
    </row>
    <row r="318" spans="1:12" ht="12.75">
      <c r="A318" s="40">
        <v>313</v>
      </c>
      <c r="B318" s="36" t="str">
        <f t="shared" si="5"/>
        <v>31/10/2021</v>
      </c>
      <c r="C318" s="38"/>
      <c r="D318" s="38"/>
      <c r="E318" s="37" t="s">
        <v>574</v>
      </c>
      <c r="F318" s="37" t="s">
        <v>644</v>
      </c>
      <c r="G318" s="39" t="s">
        <v>1141</v>
      </c>
      <c r="H318" s="37" t="s">
        <v>1088</v>
      </c>
      <c r="I318" s="41" t="s">
        <v>102</v>
      </c>
      <c r="J318" s="41" t="s">
        <v>88</v>
      </c>
      <c r="K318" s="42"/>
      <c r="L318" s="45">
        <v>7868299.666666667</v>
      </c>
    </row>
    <row r="319" spans="1:12" ht="12.75">
      <c r="A319" s="40">
        <v>314</v>
      </c>
      <c r="B319" s="36" t="str">
        <f t="shared" si="5"/>
        <v>31/10/2021</v>
      </c>
      <c r="C319" s="38"/>
      <c r="D319" s="38"/>
      <c r="E319" s="37" t="s">
        <v>574</v>
      </c>
      <c r="F319" s="37" t="s">
        <v>644</v>
      </c>
      <c r="G319" s="39" t="s">
        <v>1141</v>
      </c>
      <c r="H319" s="37" t="s">
        <v>1088</v>
      </c>
      <c r="I319" s="41" t="s">
        <v>102</v>
      </c>
      <c r="J319" s="41" t="s">
        <v>90</v>
      </c>
      <c r="K319" s="42"/>
      <c r="L319" s="45">
        <v>1500000</v>
      </c>
    </row>
    <row r="320" spans="1:12" ht="12.75">
      <c r="A320" s="40">
        <v>315</v>
      </c>
      <c r="B320" s="36" t="str">
        <f t="shared" si="5"/>
        <v>31/10/2021</v>
      </c>
      <c r="C320" s="38"/>
      <c r="D320" s="38"/>
      <c r="E320" s="37" t="s">
        <v>574</v>
      </c>
      <c r="F320" s="37" t="s">
        <v>644</v>
      </c>
      <c r="G320" s="39" t="s">
        <v>1141</v>
      </c>
      <c r="H320" s="37" t="s">
        <v>1088</v>
      </c>
      <c r="I320" s="41" t="s">
        <v>102</v>
      </c>
      <c r="J320" s="41" t="s">
        <v>92</v>
      </c>
      <c r="K320" s="42"/>
      <c r="L320" s="45">
        <v>5500000</v>
      </c>
    </row>
    <row r="321" spans="1:12" ht="12.75">
      <c r="A321" s="40">
        <v>316</v>
      </c>
      <c r="B321" s="36" t="str">
        <f t="shared" si="5"/>
        <v>31/10/2021</v>
      </c>
      <c r="C321" s="38"/>
      <c r="D321" s="38"/>
      <c r="E321" s="37" t="s">
        <v>574</v>
      </c>
      <c r="F321" s="37" t="s">
        <v>644</v>
      </c>
      <c r="G321" s="39" t="s">
        <v>1141</v>
      </c>
      <c r="H321" s="37" t="s">
        <v>1088</v>
      </c>
      <c r="I321" s="41" t="s">
        <v>102</v>
      </c>
      <c r="J321" s="41" t="s">
        <v>94</v>
      </c>
      <c r="K321" s="42"/>
      <c r="L321" s="45">
        <v>53365783.916666664</v>
      </c>
    </row>
    <row r="322" spans="1:12" ht="12.75">
      <c r="A322" s="40">
        <v>317</v>
      </c>
      <c r="B322" s="36" t="str">
        <f t="shared" si="5"/>
        <v>31/10/2021</v>
      </c>
      <c r="C322" s="38"/>
      <c r="D322" s="38"/>
      <c r="E322" s="37" t="s">
        <v>574</v>
      </c>
      <c r="F322" s="37" t="s">
        <v>644</v>
      </c>
      <c r="G322" s="39" t="s">
        <v>1141</v>
      </c>
      <c r="H322" s="37" t="s">
        <v>1088</v>
      </c>
      <c r="I322" s="41" t="s">
        <v>102</v>
      </c>
      <c r="J322" s="41" t="s">
        <v>96</v>
      </c>
      <c r="K322" s="42"/>
      <c r="L322" s="45">
        <v>11600000</v>
      </c>
    </row>
    <row r="323" spans="1:12" ht="12.75">
      <c r="A323" s="40">
        <v>318</v>
      </c>
      <c r="B323" s="36" t="str">
        <f t="shared" si="5"/>
        <v>31/10/2021</v>
      </c>
      <c r="C323" s="38"/>
      <c r="D323" s="38"/>
      <c r="E323" s="37" t="s">
        <v>575</v>
      </c>
      <c r="F323" s="37" t="s">
        <v>644</v>
      </c>
      <c r="G323" s="39" t="s">
        <v>1141</v>
      </c>
      <c r="H323" s="37" t="s">
        <v>1089</v>
      </c>
      <c r="I323" s="46" t="s">
        <v>22</v>
      </c>
      <c r="J323" s="46" t="s">
        <v>102</v>
      </c>
      <c r="K323" s="42"/>
      <c r="L323" s="45">
        <v>750000</v>
      </c>
    </row>
    <row r="324" spans="1:12" ht="12.75">
      <c r="A324" s="40">
        <v>319</v>
      </c>
      <c r="B324" s="36" t="str">
        <f t="shared" si="5"/>
        <v>31/10/2021</v>
      </c>
      <c r="C324" s="38"/>
      <c r="D324" s="38"/>
      <c r="E324" s="37" t="s">
        <v>575</v>
      </c>
      <c r="F324" s="37" t="s">
        <v>644</v>
      </c>
      <c r="G324" s="39" t="s">
        <v>1141</v>
      </c>
      <c r="H324" s="37" t="s">
        <v>1089</v>
      </c>
      <c r="I324" s="46" t="s">
        <v>23</v>
      </c>
      <c r="J324" s="46" t="s">
        <v>102</v>
      </c>
      <c r="K324" s="42"/>
      <c r="L324" s="45">
        <v>600000</v>
      </c>
    </row>
    <row r="325" spans="1:12" ht="12.75">
      <c r="A325" s="40">
        <v>320</v>
      </c>
      <c r="B325" s="36" t="str">
        <f t="shared" si="5"/>
        <v>31/10/2021</v>
      </c>
      <c r="C325" s="38"/>
      <c r="D325" s="38"/>
      <c r="E325" s="37" t="s">
        <v>576</v>
      </c>
      <c r="F325" s="37" t="s">
        <v>644</v>
      </c>
      <c r="G325" s="39" t="s">
        <v>1141</v>
      </c>
      <c r="H325" s="37" t="s">
        <v>1090</v>
      </c>
      <c r="I325" s="46" t="s">
        <v>97</v>
      </c>
      <c r="J325" s="46" t="s">
        <v>102</v>
      </c>
      <c r="K325" s="42"/>
      <c r="L325" s="45">
        <v>12000000</v>
      </c>
    </row>
    <row r="326" spans="1:12" ht="12.75">
      <c r="A326" s="40">
        <v>321</v>
      </c>
      <c r="B326" s="36" t="str">
        <f t="shared" si="5"/>
        <v>31/10/2021</v>
      </c>
      <c r="C326" s="38"/>
      <c r="D326" s="38"/>
      <c r="E326" s="37" t="s">
        <v>576</v>
      </c>
      <c r="F326" s="37" t="s">
        <v>644</v>
      </c>
      <c r="G326" s="39" t="s">
        <v>1141</v>
      </c>
      <c r="H326" s="37" t="s">
        <v>1090</v>
      </c>
      <c r="I326" s="46" t="s">
        <v>99</v>
      </c>
      <c r="J326" s="46" t="s">
        <v>102</v>
      </c>
      <c r="K326" s="42"/>
      <c r="L326" s="45">
        <v>1200000</v>
      </c>
    </row>
    <row r="327" spans="1:12" ht="12.75">
      <c r="A327" s="40">
        <v>322</v>
      </c>
      <c r="B327" s="36" t="str">
        <f>G327</f>
        <v>31/10/2021</v>
      </c>
      <c r="C327" s="38"/>
      <c r="D327" s="38"/>
      <c r="E327" s="37" t="s">
        <v>577</v>
      </c>
      <c r="F327" s="37" t="s">
        <v>644</v>
      </c>
      <c r="G327" s="39" t="s">
        <v>1141</v>
      </c>
      <c r="H327" s="37" t="s">
        <v>1091</v>
      </c>
      <c r="I327" s="41" t="s">
        <v>102</v>
      </c>
      <c r="J327" s="41" t="s">
        <v>64</v>
      </c>
      <c r="K327" s="42"/>
      <c r="L327" s="45">
        <v>1400000</v>
      </c>
    </row>
    <row r="328" spans="1:12" ht="12.75">
      <c r="A328" s="40">
        <v>323</v>
      </c>
      <c r="B328" s="36" t="str">
        <f>G328</f>
        <v>31/10/2021</v>
      </c>
      <c r="C328" s="38"/>
      <c r="D328" s="38"/>
      <c r="E328" s="37" t="s">
        <v>577</v>
      </c>
      <c r="F328" s="37" t="s">
        <v>644</v>
      </c>
      <c r="G328" s="39" t="s">
        <v>1141</v>
      </c>
      <c r="H328" s="37" t="s">
        <v>1091</v>
      </c>
      <c r="I328" s="41" t="s">
        <v>102</v>
      </c>
      <c r="J328" s="41" t="s">
        <v>66</v>
      </c>
      <c r="K328" s="42"/>
      <c r="L328" s="45">
        <v>7000000</v>
      </c>
    </row>
    <row r="329" spans="1:12" ht="12.75">
      <c r="A329" s="40">
        <v>324</v>
      </c>
      <c r="B329" s="36" t="str">
        <f>G329</f>
        <v>31/10/2021</v>
      </c>
      <c r="C329" s="38"/>
      <c r="D329" s="38"/>
      <c r="E329" s="37" t="s">
        <v>578</v>
      </c>
      <c r="F329" s="37" t="s">
        <v>644</v>
      </c>
      <c r="G329" s="39" t="s">
        <v>1141</v>
      </c>
      <c r="H329" s="37" t="s">
        <v>1092</v>
      </c>
      <c r="I329" s="41" t="s">
        <v>102</v>
      </c>
      <c r="J329" s="41" t="s">
        <v>101</v>
      </c>
      <c r="K329" s="42"/>
      <c r="L329" s="45">
        <v>29500000</v>
      </c>
    </row>
    <row r="330" spans="1:12" ht="12.75">
      <c r="A330" s="40">
        <v>327</v>
      </c>
      <c r="B330" s="36" t="str">
        <f>G330</f>
        <v>31/10/2021</v>
      </c>
      <c r="C330" s="38"/>
      <c r="D330" s="38"/>
      <c r="E330" s="37" t="s">
        <v>579</v>
      </c>
      <c r="F330" s="37" t="s">
        <v>644</v>
      </c>
      <c r="G330" s="39" t="s">
        <v>1141</v>
      </c>
      <c r="H330" s="37" t="s">
        <v>1093</v>
      </c>
      <c r="I330" s="41" t="s">
        <v>4</v>
      </c>
      <c r="J330" s="41" t="s">
        <v>102</v>
      </c>
      <c r="K330" s="42"/>
      <c r="L330" s="55">
        <v>88709012.54629612</v>
      </c>
    </row>
    <row r="331" spans="4:7" ht="12.75">
      <c r="D331" s="31"/>
      <c r="E331" s="31"/>
      <c r="F331" s="31"/>
      <c r="G331" s="31"/>
    </row>
  </sheetData>
  <sheetProtection/>
  <mergeCells count="2">
    <mergeCell ref="I4:J4"/>
    <mergeCell ref="B2:L2"/>
  </mergeCells>
  <printOptions/>
  <pageMargins left="0.75" right="0.75" top="1" bottom="1" header="0.5" footer="0.5"/>
  <pageSetup horizontalDpi="1200" verticalDpi="1200" orientation="portrait" r:id="rId1"/>
</worksheet>
</file>

<file path=xl/worksheets/sheet4.xml><?xml version="1.0" encoding="utf-8"?>
<worksheet xmlns="http://schemas.openxmlformats.org/spreadsheetml/2006/main" xmlns:r="http://schemas.openxmlformats.org/officeDocument/2006/relationships">
  <dimension ref="B2:P200"/>
  <sheetViews>
    <sheetView showGridLines="0" zoomScale="89" zoomScaleNormal="89" zoomScalePageLayoutView="0" workbookViewId="0" topLeftCell="A1">
      <selection activeCell="A1" sqref="A1:IV1"/>
    </sheetView>
  </sheetViews>
  <sheetFormatPr defaultColWidth="8.8515625" defaultRowHeight="12.75"/>
  <cols>
    <col min="1" max="1" width="3.28125" style="0" customWidth="1"/>
    <col min="2" max="2" width="15.00390625" style="83" bestFit="1" customWidth="1"/>
    <col min="3" max="3" width="13.421875" style="83" customWidth="1"/>
    <col min="4" max="4" width="48.421875" style="67" customWidth="1"/>
    <col min="5" max="5" width="7.28125" style="68" customWidth="1"/>
    <col min="6" max="6" width="14.421875" style="68" customWidth="1"/>
    <col min="7" max="7" width="9.7109375" style="69" customWidth="1"/>
    <col min="8" max="8" width="16.421875" style="70" customWidth="1"/>
    <col min="9" max="10" width="14.8515625" style="67" bestFit="1" customWidth="1"/>
    <col min="11" max="11" width="12.8515625" style="67" customWidth="1"/>
    <col min="12" max="12" width="15.421875" style="67" customWidth="1"/>
    <col min="13" max="13" width="19.421875" style="67" customWidth="1"/>
    <col min="14" max="14" width="14.7109375" style="0" customWidth="1"/>
    <col min="15" max="15" width="12.421875" style="67" bestFit="1" customWidth="1"/>
    <col min="16" max="16" width="15.140625" style="67" customWidth="1"/>
  </cols>
  <sheetData>
    <row r="1" ht="12.75"/>
    <row r="2" spans="2:12" s="59" customFormat="1" ht="31.5" customHeight="1">
      <c r="B2" s="144" t="s">
        <v>1144</v>
      </c>
      <c r="C2" s="144"/>
      <c r="D2" s="144"/>
      <c r="E2" s="144"/>
      <c r="F2" s="144"/>
      <c r="G2" s="144"/>
      <c r="H2" s="144"/>
      <c r="I2" s="144"/>
      <c r="J2" s="144"/>
      <c r="K2" s="144"/>
      <c r="L2" s="144"/>
    </row>
    <row r="3" spans="2:16" s="62" customFormat="1" ht="19.5" customHeight="1">
      <c r="B3" s="145" t="s">
        <v>104</v>
      </c>
      <c r="C3" s="146"/>
      <c r="D3" s="146"/>
      <c r="E3" s="146"/>
      <c r="F3" s="147"/>
      <c r="G3" s="60">
        <f aca="true" t="shared" si="0" ref="G3:L3">SUM(G5:G199)</f>
        <v>83311</v>
      </c>
      <c r="H3" s="61">
        <f t="shared" si="0"/>
        <v>15684818000</v>
      </c>
      <c r="I3" s="60">
        <f>SUM(I5:I199)</f>
        <v>0</v>
      </c>
      <c r="J3" s="60">
        <f t="shared" si="0"/>
        <v>0</v>
      </c>
      <c r="K3" s="60">
        <f t="shared" si="0"/>
        <v>0</v>
      </c>
      <c r="L3" s="60">
        <f t="shared" si="0"/>
        <v>0</v>
      </c>
      <c r="M3" s="60"/>
      <c r="N3" s="60"/>
      <c r="O3" s="60"/>
      <c r="P3" s="60"/>
    </row>
    <row r="4" spans="2:16" s="24" customFormat="1" ht="38.25">
      <c r="B4" s="84" t="s">
        <v>297</v>
      </c>
      <c r="C4" s="84" t="s">
        <v>298</v>
      </c>
      <c r="D4" s="85" t="s">
        <v>300</v>
      </c>
      <c r="E4" s="85" t="s">
        <v>299</v>
      </c>
      <c r="F4" s="85" t="s">
        <v>461</v>
      </c>
      <c r="G4" s="85" t="s">
        <v>301</v>
      </c>
      <c r="H4" s="86" t="s">
        <v>302</v>
      </c>
      <c r="I4" s="85" t="s">
        <v>303</v>
      </c>
      <c r="J4" s="85" t="s">
        <v>304</v>
      </c>
      <c r="K4" s="85" t="s">
        <v>295</v>
      </c>
      <c r="L4" s="85" t="s">
        <v>305</v>
      </c>
      <c r="M4" s="87" t="s">
        <v>306</v>
      </c>
      <c r="N4" s="87" t="s">
        <v>308</v>
      </c>
      <c r="O4" s="87" t="s">
        <v>296</v>
      </c>
      <c r="P4" s="87" t="s">
        <v>307</v>
      </c>
    </row>
    <row r="5" spans="2:16" ht="12.75">
      <c r="B5" s="78" t="s">
        <v>785</v>
      </c>
      <c r="C5" s="79" t="s">
        <v>309</v>
      </c>
      <c r="D5" s="72" t="s">
        <v>311</v>
      </c>
      <c r="E5" s="73" t="s">
        <v>310</v>
      </c>
      <c r="F5" s="73"/>
      <c r="G5" s="74"/>
      <c r="H5" s="66">
        <v>120000000</v>
      </c>
      <c r="I5" s="75"/>
      <c r="J5" s="75"/>
      <c r="K5" s="75"/>
      <c r="L5" s="75"/>
      <c r="M5" s="63"/>
      <c r="N5" s="63"/>
      <c r="O5" s="63"/>
      <c r="P5" s="63"/>
    </row>
    <row r="6" spans="2:16" ht="12.75">
      <c r="B6" s="78" t="s">
        <v>785</v>
      </c>
      <c r="C6" s="79" t="s">
        <v>155</v>
      </c>
      <c r="D6" s="72" t="s">
        <v>156</v>
      </c>
      <c r="E6" s="73" t="s">
        <v>310</v>
      </c>
      <c r="F6" s="73" t="s">
        <v>866</v>
      </c>
      <c r="G6" s="74">
        <v>3000</v>
      </c>
      <c r="H6" s="66">
        <f>3000*18900</f>
        <v>56700000</v>
      </c>
      <c r="I6" s="75"/>
      <c r="J6" s="75"/>
      <c r="K6" s="75"/>
      <c r="L6" s="75"/>
      <c r="M6" s="63"/>
      <c r="N6" s="63"/>
      <c r="O6" s="63"/>
      <c r="P6" s="63"/>
    </row>
    <row r="7" spans="2:16" ht="12.75">
      <c r="B7" s="78" t="s">
        <v>785</v>
      </c>
      <c r="C7" s="79" t="s">
        <v>312</v>
      </c>
      <c r="D7" s="72" t="s">
        <v>313</v>
      </c>
      <c r="E7" s="73" t="s">
        <v>310</v>
      </c>
      <c r="F7" s="73"/>
      <c r="G7" s="74"/>
      <c r="H7" s="66">
        <v>680000000</v>
      </c>
      <c r="I7" s="75"/>
      <c r="J7" s="75"/>
      <c r="K7" s="75"/>
      <c r="L7" s="75"/>
      <c r="M7" s="63"/>
      <c r="N7" s="63"/>
      <c r="O7" s="63"/>
      <c r="P7" s="63"/>
    </row>
    <row r="8" spans="2:16" ht="12.75">
      <c r="B8" s="78" t="s">
        <v>785</v>
      </c>
      <c r="C8" s="79" t="s">
        <v>157</v>
      </c>
      <c r="D8" s="72" t="s">
        <v>158</v>
      </c>
      <c r="E8" s="73" t="s">
        <v>310</v>
      </c>
      <c r="F8" s="73" t="s">
        <v>866</v>
      </c>
      <c r="G8" s="74">
        <v>10000</v>
      </c>
      <c r="H8" s="66">
        <f>10000*19100</f>
        <v>191000000</v>
      </c>
      <c r="I8" s="75"/>
      <c r="J8" s="75"/>
      <c r="K8" s="75"/>
      <c r="L8" s="75"/>
      <c r="M8" s="63"/>
      <c r="N8" s="63"/>
      <c r="O8" s="63"/>
      <c r="P8" s="63"/>
    </row>
    <row r="9" spans="2:16" ht="12.75">
      <c r="B9" s="78" t="s">
        <v>785</v>
      </c>
      <c r="C9" s="79" t="s">
        <v>314</v>
      </c>
      <c r="D9" s="72" t="s">
        <v>315</v>
      </c>
      <c r="E9" s="73" t="s">
        <v>310</v>
      </c>
      <c r="F9" s="73"/>
      <c r="G9" s="74"/>
      <c r="H9" s="66"/>
      <c r="I9" s="75"/>
      <c r="J9" s="75"/>
      <c r="K9" s="75"/>
      <c r="L9" s="75"/>
      <c r="M9" s="63"/>
      <c r="N9" s="63"/>
      <c r="O9" s="63"/>
      <c r="P9" s="63"/>
    </row>
    <row r="10" spans="2:16" ht="12.75">
      <c r="B10" s="78" t="s">
        <v>786</v>
      </c>
      <c r="C10" s="79" t="s">
        <v>319</v>
      </c>
      <c r="D10" s="72" t="s">
        <v>317</v>
      </c>
      <c r="E10" s="73" t="s">
        <v>310</v>
      </c>
      <c r="F10" s="73"/>
      <c r="G10" s="74"/>
      <c r="H10" s="66">
        <v>51200000</v>
      </c>
      <c r="I10" s="75"/>
      <c r="J10" s="75"/>
      <c r="K10" s="75"/>
      <c r="L10" s="75"/>
      <c r="M10" s="63"/>
      <c r="N10" s="63"/>
      <c r="O10" s="63"/>
      <c r="P10" s="63"/>
    </row>
    <row r="11" spans="2:16" ht="12.75">
      <c r="B11" s="78" t="s">
        <v>786</v>
      </c>
      <c r="C11" s="79" t="s">
        <v>321</v>
      </c>
      <c r="D11" s="72" t="s">
        <v>318</v>
      </c>
      <c r="E11" s="73" t="s">
        <v>310</v>
      </c>
      <c r="F11" s="73"/>
      <c r="G11" s="74"/>
      <c r="H11" s="66">
        <v>30000000</v>
      </c>
      <c r="I11" s="75"/>
      <c r="J11" s="75"/>
      <c r="K11" s="75"/>
      <c r="L11" s="75"/>
      <c r="M11" s="63"/>
      <c r="N11" s="63"/>
      <c r="O11" s="63"/>
      <c r="P11" s="63"/>
    </row>
    <row r="12" spans="2:16" ht="12.75">
      <c r="B12" s="78" t="s">
        <v>787</v>
      </c>
      <c r="C12" s="79" t="s">
        <v>316</v>
      </c>
      <c r="D12" s="72" t="s">
        <v>320</v>
      </c>
      <c r="E12" s="73" t="s">
        <v>310</v>
      </c>
      <c r="F12" s="73"/>
      <c r="G12" s="74"/>
      <c r="H12" s="66">
        <v>41241000</v>
      </c>
      <c r="I12" s="75"/>
      <c r="J12" s="75"/>
      <c r="K12" s="75"/>
      <c r="L12" s="75"/>
      <c r="M12" s="63"/>
      <c r="N12" s="63"/>
      <c r="O12" s="63"/>
      <c r="P12" s="63"/>
    </row>
    <row r="13" spans="2:16" ht="12.75">
      <c r="B13" s="78" t="s">
        <v>787</v>
      </c>
      <c r="C13" s="79" t="s">
        <v>686</v>
      </c>
      <c r="D13" s="72" t="s">
        <v>322</v>
      </c>
      <c r="E13" s="73" t="s">
        <v>310</v>
      </c>
      <c r="F13" s="73"/>
      <c r="G13" s="74"/>
      <c r="H13" s="66"/>
      <c r="I13" s="75"/>
      <c r="J13" s="75"/>
      <c r="K13" s="75"/>
      <c r="L13" s="75"/>
      <c r="M13" s="63"/>
      <c r="N13" s="63"/>
      <c r="O13" s="63"/>
      <c r="P13" s="63"/>
    </row>
    <row r="14" spans="2:16" ht="12.75">
      <c r="B14" s="78" t="s">
        <v>787</v>
      </c>
      <c r="C14" s="79" t="s">
        <v>687</v>
      </c>
      <c r="D14" s="72" t="s">
        <v>323</v>
      </c>
      <c r="E14" s="73" t="s">
        <v>310</v>
      </c>
      <c r="F14" s="73"/>
      <c r="G14" s="74"/>
      <c r="H14" s="66">
        <v>50000000</v>
      </c>
      <c r="I14" s="75"/>
      <c r="J14" s="75"/>
      <c r="K14" s="75"/>
      <c r="L14" s="75"/>
      <c r="M14" s="63"/>
      <c r="N14" s="63"/>
      <c r="O14" s="63"/>
      <c r="P14" s="63"/>
    </row>
    <row r="15" spans="2:16" ht="12.75">
      <c r="B15" s="78" t="s">
        <v>787</v>
      </c>
      <c r="C15" s="79" t="s">
        <v>688</v>
      </c>
      <c r="D15" s="72" t="s">
        <v>324</v>
      </c>
      <c r="E15" s="73" t="s">
        <v>310</v>
      </c>
      <c r="F15" s="73"/>
      <c r="G15" s="74"/>
      <c r="H15" s="66"/>
      <c r="I15" s="75"/>
      <c r="J15" s="75"/>
      <c r="K15" s="75"/>
      <c r="L15" s="75"/>
      <c r="M15" s="63"/>
      <c r="N15" s="63"/>
      <c r="O15" s="63"/>
      <c r="P15" s="63"/>
    </row>
    <row r="16" spans="2:16" ht="12.75">
      <c r="B16" s="78" t="s">
        <v>788</v>
      </c>
      <c r="C16" s="79" t="s">
        <v>326</v>
      </c>
      <c r="D16" s="72" t="s">
        <v>715</v>
      </c>
      <c r="E16" s="73" t="s">
        <v>310</v>
      </c>
      <c r="F16" s="73"/>
      <c r="G16" s="74"/>
      <c r="H16" s="66">
        <v>20000000</v>
      </c>
      <c r="I16" s="75"/>
      <c r="J16" s="75"/>
      <c r="K16" s="75"/>
      <c r="L16" s="75"/>
      <c r="M16" s="63"/>
      <c r="N16" s="63"/>
      <c r="O16" s="63"/>
      <c r="P16" s="63"/>
    </row>
    <row r="17" spans="2:16" ht="12.75">
      <c r="B17" s="78" t="s">
        <v>788</v>
      </c>
      <c r="C17" s="79" t="s">
        <v>327</v>
      </c>
      <c r="D17" s="72" t="s">
        <v>867</v>
      </c>
      <c r="E17" s="73" t="s">
        <v>310</v>
      </c>
      <c r="F17" s="73"/>
      <c r="G17" s="74"/>
      <c r="H17" s="66">
        <v>45000000</v>
      </c>
      <c r="I17" s="75"/>
      <c r="J17" s="75"/>
      <c r="K17" s="75"/>
      <c r="L17" s="75"/>
      <c r="M17" s="63"/>
      <c r="N17" s="63"/>
      <c r="O17" s="63"/>
      <c r="P17" s="63"/>
    </row>
    <row r="18" spans="2:16" ht="12.75">
      <c r="B18" s="78" t="s">
        <v>788</v>
      </c>
      <c r="C18" s="79" t="s">
        <v>328</v>
      </c>
      <c r="D18" s="72" t="s">
        <v>716</v>
      </c>
      <c r="E18" s="73" t="s">
        <v>310</v>
      </c>
      <c r="F18" s="73"/>
      <c r="G18" s="74"/>
      <c r="H18" s="66">
        <v>-80000000</v>
      </c>
      <c r="I18" s="75"/>
      <c r="J18" s="75"/>
      <c r="K18" s="75"/>
      <c r="L18" s="75"/>
      <c r="M18" s="63"/>
      <c r="N18" s="63"/>
      <c r="O18" s="63"/>
      <c r="P18" s="63"/>
    </row>
    <row r="19" spans="2:16" ht="12.75">
      <c r="B19" s="78" t="s">
        <v>788</v>
      </c>
      <c r="C19" s="79" t="s">
        <v>329</v>
      </c>
      <c r="D19" s="72" t="s">
        <v>717</v>
      </c>
      <c r="E19" s="73" t="s">
        <v>310</v>
      </c>
      <c r="F19" s="73"/>
      <c r="G19" s="74"/>
      <c r="H19" s="66">
        <v>-40000000</v>
      </c>
      <c r="I19" s="75"/>
      <c r="J19" s="75"/>
      <c r="K19" s="75"/>
      <c r="L19" s="75"/>
      <c r="M19" s="63"/>
      <c r="N19" s="63"/>
      <c r="O19" s="63"/>
      <c r="P19" s="63"/>
    </row>
    <row r="20" spans="2:16" ht="12.75">
      <c r="B20" s="78" t="s">
        <v>788</v>
      </c>
      <c r="C20" s="79" t="s">
        <v>330</v>
      </c>
      <c r="D20" s="72" t="s">
        <v>868</v>
      </c>
      <c r="E20" s="73" t="s">
        <v>310</v>
      </c>
      <c r="F20" s="73"/>
      <c r="G20" s="74"/>
      <c r="H20" s="66">
        <v>-30000000</v>
      </c>
      <c r="I20" s="75"/>
      <c r="J20" s="75"/>
      <c r="K20" s="75"/>
      <c r="L20" s="75"/>
      <c r="M20" s="63"/>
      <c r="N20" s="63"/>
      <c r="O20" s="63"/>
      <c r="P20" s="63"/>
    </row>
    <row r="21" spans="2:16" ht="12.75">
      <c r="B21" s="78" t="s">
        <v>788</v>
      </c>
      <c r="C21" s="79" t="s">
        <v>331</v>
      </c>
      <c r="D21" s="72" t="s">
        <v>864</v>
      </c>
      <c r="E21" s="73" t="s">
        <v>310</v>
      </c>
      <c r="F21" s="73"/>
      <c r="G21" s="74"/>
      <c r="H21" s="66"/>
      <c r="I21" s="75"/>
      <c r="J21" s="75"/>
      <c r="K21" s="75"/>
      <c r="L21" s="75"/>
      <c r="M21" s="63"/>
      <c r="N21" s="63"/>
      <c r="O21" s="63"/>
      <c r="P21" s="63"/>
    </row>
    <row r="22" spans="2:16" ht="12.75">
      <c r="B22" s="78" t="s">
        <v>788</v>
      </c>
      <c r="C22" s="79" t="s">
        <v>332</v>
      </c>
      <c r="D22" s="72" t="s">
        <v>869</v>
      </c>
      <c r="E22" s="73" t="s">
        <v>310</v>
      </c>
      <c r="F22" s="73"/>
      <c r="G22" s="74"/>
      <c r="H22" s="66">
        <v>25000000</v>
      </c>
      <c r="I22" s="75"/>
      <c r="J22" s="75"/>
      <c r="K22" s="75"/>
      <c r="L22" s="75"/>
      <c r="M22" s="63"/>
      <c r="N22" s="63"/>
      <c r="O22" s="63"/>
      <c r="P22" s="63"/>
    </row>
    <row r="23" spans="2:16" ht="12.75">
      <c r="B23" s="80" t="s">
        <v>789</v>
      </c>
      <c r="C23" s="79" t="s">
        <v>333</v>
      </c>
      <c r="D23" s="72" t="s">
        <v>718</v>
      </c>
      <c r="E23" s="73" t="s">
        <v>310</v>
      </c>
      <c r="F23" s="73"/>
      <c r="G23" s="74"/>
      <c r="H23" s="66"/>
      <c r="I23" s="75"/>
      <c r="J23" s="75"/>
      <c r="K23" s="75"/>
      <c r="L23" s="75"/>
      <c r="M23" s="63"/>
      <c r="N23" s="63"/>
      <c r="O23" s="63"/>
      <c r="P23" s="63"/>
    </row>
    <row r="24" spans="2:16" ht="12.75">
      <c r="B24" s="80" t="s">
        <v>789</v>
      </c>
      <c r="C24" s="79" t="s">
        <v>334</v>
      </c>
      <c r="D24" s="72" t="s">
        <v>865</v>
      </c>
      <c r="E24" s="73" t="s">
        <v>310</v>
      </c>
      <c r="F24" s="73"/>
      <c r="G24" s="74"/>
      <c r="H24" s="66"/>
      <c r="I24" s="75"/>
      <c r="J24" s="75"/>
      <c r="K24" s="75"/>
      <c r="L24" s="75"/>
      <c r="M24" s="63"/>
      <c r="N24" s="63"/>
      <c r="O24" s="63"/>
      <c r="P24" s="63"/>
    </row>
    <row r="25" spans="2:16" ht="12.75">
      <c r="B25" s="80" t="s">
        <v>789</v>
      </c>
      <c r="C25" s="79" t="s">
        <v>335</v>
      </c>
      <c r="D25" s="72" t="s">
        <v>719</v>
      </c>
      <c r="E25" s="73" t="s">
        <v>310</v>
      </c>
      <c r="F25" s="73"/>
      <c r="G25" s="74"/>
      <c r="H25" s="66"/>
      <c r="I25" s="75"/>
      <c r="J25" s="75"/>
      <c r="K25" s="75"/>
      <c r="L25" s="75"/>
      <c r="M25" s="63"/>
      <c r="N25" s="63"/>
      <c r="O25" s="63"/>
      <c r="P25" s="63"/>
    </row>
    <row r="26" spans="2:16" ht="12.75">
      <c r="B26" s="80" t="s">
        <v>789</v>
      </c>
      <c r="C26" s="79" t="s">
        <v>336</v>
      </c>
      <c r="D26" s="72" t="s">
        <v>720</v>
      </c>
      <c r="E26" s="73" t="s">
        <v>310</v>
      </c>
      <c r="F26" s="73"/>
      <c r="G26" s="74"/>
      <c r="H26" s="66"/>
      <c r="I26" s="75"/>
      <c r="J26" s="75"/>
      <c r="K26" s="75"/>
      <c r="L26" s="75"/>
      <c r="M26" s="63"/>
      <c r="N26" s="63"/>
      <c r="O26" s="63"/>
      <c r="P26" s="63"/>
    </row>
    <row r="27" spans="2:16" ht="12.75">
      <c r="B27" s="80" t="s">
        <v>789</v>
      </c>
      <c r="C27" s="79" t="s">
        <v>337</v>
      </c>
      <c r="D27" s="72" t="s">
        <v>870</v>
      </c>
      <c r="E27" s="73" t="s">
        <v>310</v>
      </c>
      <c r="F27" s="73"/>
      <c r="G27" s="74"/>
      <c r="H27" s="66"/>
      <c r="I27" s="75"/>
      <c r="J27" s="75"/>
      <c r="K27" s="75"/>
      <c r="L27" s="75"/>
      <c r="M27" s="63"/>
      <c r="N27" s="63"/>
      <c r="O27" s="63"/>
      <c r="P27" s="63"/>
    </row>
    <row r="28" spans="2:16" ht="12.75">
      <c r="B28" s="80" t="s">
        <v>789</v>
      </c>
      <c r="C28" s="79" t="s">
        <v>338</v>
      </c>
      <c r="D28" s="72" t="s">
        <v>871</v>
      </c>
      <c r="E28" s="73" t="s">
        <v>310</v>
      </c>
      <c r="F28" s="73"/>
      <c r="G28" s="74"/>
      <c r="H28" s="66"/>
      <c r="I28" s="75"/>
      <c r="J28" s="75"/>
      <c r="K28" s="75"/>
      <c r="L28" s="75"/>
      <c r="M28" s="63"/>
      <c r="N28" s="63"/>
      <c r="O28" s="63"/>
      <c r="P28" s="63"/>
    </row>
    <row r="29" spans="2:16" ht="12.75">
      <c r="B29" s="80" t="s">
        <v>789</v>
      </c>
      <c r="C29" s="79" t="s">
        <v>339</v>
      </c>
      <c r="D29" s="72" t="s">
        <v>872</v>
      </c>
      <c r="E29" s="73" t="s">
        <v>310</v>
      </c>
      <c r="F29" s="73"/>
      <c r="G29" s="74"/>
      <c r="H29" s="66">
        <v>140000000</v>
      </c>
      <c r="I29" s="75"/>
      <c r="J29" s="75"/>
      <c r="K29" s="75"/>
      <c r="L29" s="75"/>
      <c r="M29" s="63"/>
      <c r="N29" s="63"/>
      <c r="O29" s="63"/>
      <c r="P29" s="63"/>
    </row>
    <row r="30" spans="2:16" ht="12.75">
      <c r="B30" s="78" t="s">
        <v>790</v>
      </c>
      <c r="C30" s="79" t="s">
        <v>340</v>
      </c>
      <c r="D30" s="72" t="s">
        <v>341</v>
      </c>
      <c r="E30" s="73" t="s">
        <v>310</v>
      </c>
      <c r="F30" s="73"/>
      <c r="G30" s="74"/>
      <c r="H30" s="66"/>
      <c r="I30" s="75"/>
      <c r="J30" s="75"/>
      <c r="K30" s="75"/>
      <c r="L30" s="75"/>
      <c r="M30" s="63"/>
      <c r="N30" s="63"/>
      <c r="O30" s="63"/>
      <c r="P30" s="63"/>
    </row>
    <row r="31" spans="2:16" ht="12.75">
      <c r="B31" s="78" t="s">
        <v>790</v>
      </c>
      <c r="C31" s="79" t="s">
        <v>342</v>
      </c>
      <c r="D31" s="72" t="s">
        <v>343</v>
      </c>
      <c r="E31" s="73" t="s">
        <v>310</v>
      </c>
      <c r="F31" s="73"/>
      <c r="G31" s="74"/>
      <c r="H31" s="66"/>
      <c r="I31" s="75"/>
      <c r="J31" s="75"/>
      <c r="K31" s="75"/>
      <c r="L31" s="75"/>
      <c r="M31" s="63"/>
      <c r="N31" s="63"/>
      <c r="O31" s="63"/>
      <c r="P31" s="63"/>
    </row>
    <row r="32" spans="2:16" s="64" customFormat="1" ht="12.75">
      <c r="B32" s="78" t="s">
        <v>790</v>
      </c>
      <c r="C32" s="79" t="s">
        <v>344</v>
      </c>
      <c r="D32" s="72" t="s">
        <v>345</v>
      </c>
      <c r="E32" s="73" t="s">
        <v>310</v>
      </c>
      <c r="F32" s="73"/>
      <c r="G32" s="74"/>
      <c r="H32" s="66">
        <v>1500000</v>
      </c>
      <c r="I32" s="75"/>
      <c r="J32" s="75"/>
      <c r="K32" s="75"/>
      <c r="L32" s="75"/>
      <c r="M32" s="63"/>
      <c r="N32" s="63"/>
      <c r="O32" s="63"/>
      <c r="P32" s="63"/>
    </row>
    <row r="33" spans="2:16" ht="12.75">
      <c r="B33" s="78" t="s">
        <v>791</v>
      </c>
      <c r="C33" s="79" t="s">
        <v>689</v>
      </c>
      <c r="D33" s="72" t="s">
        <v>346</v>
      </c>
      <c r="E33" s="73" t="s">
        <v>310</v>
      </c>
      <c r="F33" s="73"/>
      <c r="G33" s="74"/>
      <c r="H33" s="66">
        <v>1000000</v>
      </c>
      <c r="I33" s="75"/>
      <c r="J33" s="75"/>
      <c r="K33" s="75"/>
      <c r="L33" s="75"/>
      <c r="M33" s="63"/>
      <c r="N33" s="63"/>
      <c r="O33" s="63"/>
      <c r="P33" s="63"/>
    </row>
    <row r="34" spans="2:16" ht="12.75">
      <c r="B34" s="78" t="s">
        <v>792</v>
      </c>
      <c r="C34" s="79" t="s">
        <v>690</v>
      </c>
      <c r="D34" s="72" t="s">
        <v>347</v>
      </c>
      <c r="E34" s="73" t="s">
        <v>310</v>
      </c>
      <c r="F34" s="73"/>
      <c r="G34" s="74"/>
      <c r="H34" s="66">
        <v>2000000</v>
      </c>
      <c r="I34" s="75"/>
      <c r="J34" s="75"/>
      <c r="K34" s="75"/>
      <c r="L34" s="75"/>
      <c r="M34" s="63"/>
      <c r="N34" s="63"/>
      <c r="O34" s="63"/>
      <c r="P34" s="63"/>
    </row>
    <row r="35" spans="2:16" ht="12.75">
      <c r="B35" s="78" t="s">
        <v>793</v>
      </c>
      <c r="C35" s="79" t="s">
        <v>294</v>
      </c>
      <c r="D35" s="72" t="s">
        <v>348</v>
      </c>
      <c r="E35" s="73" t="s">
        <v>310</v>
      </c>
      <c r="F35" s="73"/>
      <c r="G35" s="74"/>
      <c r="H35" s="66"/>
      <c r="I35" s="75"/>
      <c r="J35" s="75"/>
      <c r="K35" s="75"/>
      <c r="L35" s="75"/>
      <c r="M35" s="63"/>
      <c r="N35" s="63"/>
      <c r="O35" s="63"/>
      <c r="P35" s="63"/>
    </row>
    <row r="36" spans="2:16" s="64" customFormat="1" ht="12.75">
      <c r="B36" s="78" t="s">
        <v>793</v>
      </c>
      <c r="C36" s="79" t="s">
        <v>349</v>
      </c>
      <c r="D36" s="72" t="s">
        <v>350</v>
      </c>
      <c r="E36" s="73" t="s">
        <v>310</v>
      </c>
      <c r="F36" s="73"/>
      <c r="G36" s="74"/>
      <c r="H36" s="66">
        <v>1000000</v>
      </c>
      <c r="I36" s="75"/>
      <c r="J36" s="75"/>
      <c r="K36" s="75"/>
      <c r="L36" s="75"/>
      <c r="M36" s="63"/>
      <c r="N36" s="63"/>
      <c r="O36" s="63"/>
      <c r="P36" s="63"/>
    </row>
    <row r="37" spans="2:16" s="64" customFormat="1" ht="12.75">
      <c r="B37" s="78" t="s">
        <v>793</v>
      </c>
      <c r="C37" s="79" t="s">
        <v>351</v>
      </c>
      <c r="D37" s="72" t="s">
        <v>352</v>
      </c>
      <c r="E37" s="73" t="s">
        <v>310</v>
      </c>
      <c r="F37" s="73"/>
      <c r="G37" s="74"/>
      <c r="H37" s="66">
        <v>500000</v>
      </c>
      <c r="I37" s="75"/>
      <c r="J37" s="75"/>
      <c r="K37" s="75"/>
      <c r="L37" s="75"/>
      <c r="M37" s="63"/>
      <c r="N37" s="63"/>
      <c r="O37" s="63"/>
      <c r="P37" s="63"/>
    </row>
    <row r="38" spans="2:16" s="64" customFormat="1" ht="12.75">
      <c r="B38" s="78" t="s">
        <v>793</v>
      </c>
      <c r="C38" s="79" t="s">
        <v>353</v>
      </c>
      <c r="D38" s="72" t="s">
        <v>354</v>
      </c>
      <c r="E38" s="73" t="s">
        <v>310</v>
      </c>
      <c r="F38" s="73"/>
      <c r="G38" s="74"/>
      <c r="H38" s="66">
        <v>300000</v>
      </c>
      <c r="I38" s="75"/>
      <c r="J38" s="75"/>
      <c r="K38" s="75"/>
      <c r="L38" s="75"/>
      <c r="M38" s="63"/>
      <c r="N38" s="63"/>
      <c r="O38" s="63"/>
      <c r="P38" s="63"/>
    </row>
    <row r="39" spans="2:16" ht="12.75">
      <c r="B39" s="78" t="s">
        <v>793</v>
      </c>
      <c r="C39" s="79" t="s">
        <v>355</v>
      </c>
      <c r="D39" s="72" t="s">
        <v>356</v>
      </c>
      <c r="E39" s="73" t="s">
        <v>310</v>
      </c>
      <c r="F39" s="73"/>
      <c r="G39" s="74"/>
      <c r="H39" s="66">
        <v>200000</v>
      </c>
      <c r="I39" s="75"/>
      <c r="J39" s="75"/>
      <c r="K39" s="75"/>
      <c r="L39" s="75"/>
      <c r="M39" s="63"/>
      <c r="N39" s="63"/>
      <c r="O39" s="63"/>
      <c r="P39" s="63"/>
    </row>
    <row r="40" spans="2:16" ht="12.75">
      <c r="B40" s="78" t="s">
        <v>793</v>
      </c>
      <c r="C40" s="79" t="s">
        <v>359</v>
      </c>
      <c r="D40" s="72" t="s">
        <v>190</v>
      </c>
      <c r="E40" s="73" t="s">
        <v>310</v>
      </c>
      <c r="F40" s="73"/>
      <c r="G40" s="74"/>
      <c r="H40" s="66"/>
      <c r="I40" s="75"/>
      <c r="J40" s="75"/>
      <c r="K40" s="75"/>
      <c r="L40" s="75"/>
      <c r="M40" s="63"/>
      <c r="N40" s="63"/>
      <c r="O40" s="63"/>
      <c r="P40" s="63"/>
    </row>
    <row r="41" spans="2:16" ht="12.75">
      <c r="B41" s="78" t="s">
        <v>793</v>
      </c>
      <c r="C41" s="79" t="s">
        <v>360</v>
      </c>
      <c r="D41" s="72" t="s">
        <v>580</v>
      </c>
      <c r="E41" s="73" t="s">
        <v>310</v>
      </c>
      <c r="F41" s="73"/>
      <c r="G41" s="74"/>
      <c r="H41" s="66">
        <v>3000000</v>
      </c>
      <c r="I41" s="75"/>
      <c r="J41" s="75"/>
      <c r="K41" s="75"/>
      <c r="L41" s="75"/>
      <c r="M41" s="63"/>
      <c r="N41" s="63"/>
      <c r="O41" s="63"/>
      <c r="P41" s="63"/>
    </row>
    <row r="42" spans="2:16" ht="12.75">
      <c r="B42" s="80" t="s">
        <v>794</v>
      </c>
      <c r="C42" s="79" t="s">
        <v>758</v>
      </c>
      <c r="D42" s="72" t="s">
        <v>757</v>
      </c>
      <c r="E42" s="73" t="s">
        <v>310</v>
      </c>
      <c r="F42" s="22" t="s">
        <v>140</v>
      </c>
      <c r="G42" s="74">
        <v>5000</v>
      </c>
      <c r="H42" s="66">
        <f>5000*19350</f>
        <v>96750000</v>
      </c>
      <c r="I42" s="75"/>
      <c r="J42" s="75"/>
      <c r="K42" s="75"/>
      <c r="L42" s="75"/>
      <c r="M42" s="63"/>
      <c r="N42" s="63"/>
      <c r="O42" s="63"/>
      <c r="P42" s="63"/>
    </row>
    <row r="43" spans="2:16" ht="12.75">
      <c r="B43" s="80" t="s">
        <v>794</v>
      </c>
      <c r="C43" s="79" t="s">
        <v>361</v>
      </c>
      <c r="D43" s="72" t="s">
        <v>747</v>
      </c>
      <c r="E43" s="73" t="s">
        <v>310</v>
      </c>
      <c r="F43" s="22" t="s">
        <v>140</v>
      </c>
      <c r="G43" s="74">
        <v>11000</v>
      </c>
      <c r="H43" s="66">
        <f>11000*19300</f>
        <v>212300000</v>
      </c>
      <c r="I43" s="75"/>
      <c r="J43" s="75"/>
      <c r="K43" s="75"/>
      <c r="L43" s="75"/>
      <c r="M43" s="63"/>
      <c r="N43" s="63"/>
      <c r="O43" s="63"/>
      <c r="P43" s="63"/>
    </row>
    <row r="44" spans="2:16" ht="12.75">
      <c r="B44" s="80" t="s">
        <v>794</v>
      </c>
      <c r="C44" s="79" t="s">
        <v>362</v>
      </c>
      <c r="D44" s="72" t="s">
        <v>743</v>
      </c>
      <c r="E44" s="73" t="s">
        <v>310</v>
      </c>
      <c r="F44" s="22" t="s">
        <v>142</v>
      </c>
      <c r="G44" s="74">
        <v>50000</v>
      </c>
      <c r="H44" s="66">
        <f>50000*10000</f>
        <v>500000000</v>
      </c>
      <c r="I44" s="75"/>
      <c r="J44" s="75"/>
      <c r="K44" s="75"/>
      <c r="L44" s="75"/>
      <c r="M44" s="63"/>
      <c r="N44" s="63"/>
      <c r="O44" s="63"/>
      <c r="P44" s="63"/>
    </row>
    <row r="45" spans="2:16" ht="12.75">
      <c r="B45" s="80" t="s">
        <v>794</v>
      </c>
      <c r="C45" s="79" t="s">
        <v>363</v>
      </c>
      <c r="D45" s="72" t="s">
        <v>742</v>
      </c>
      <c r="E45" s="73" t="s">
        <v>310</v>
      </c>
      <c r="F45" s="22" t="s">
        <v>142</v>
      </c>
      <c r="G45" s="74">
        <v>500</v>
      </c>
      <c r="H45" s="66">
        <f>500*7500</f>
        <v>3750000</v>
      </c>
      <c r="I45" s="75"/>
      <c r="J45" s="75"/>
      <c r="K45" s="75"/>
      <c r="L45" s="75"/>
      <c r="M45" s="63"/>
      <c r="N45" s="63"/>
      <c r="O45" s="63"/>
      <c r="P45" s="63"/>
    </row>
    <row r="46" spans="2:16" ht="12.75">
      <c r="B46" s="80" t="s">
        <v>794</v>
      </c>
      <c r="C46" s="79" t="s">
        <v>364</v>
      </c>
      <c r="D46" s="72" t="s">
        <v>741</v>
      </c>
      <c r="E46" s="73" t="s">
        <v>310</v>
      </c>
      <c r="F46" s="22" t="s">
        <v>141</v>
      </c>
      <c r="G46" s="74">
        <v>1000</v>
      </c>
      <c r="H46" s="66">
        <f>1000*16200</f>
        <v>16200000</v>
      </c>
      <c r="I46" s="75"/>
      <c r="J46" s="75"/>
      <c r="K46" s="75"/>
      <c r="L46" s="75"/>
      <c r="M46" s="63"/>
      <c r="N46" s="63"/>
      <c r="O46" s="63"/>
      <c r="P46" s="63"/>
    </row>
    <row r="47" spans="2:16" ht="12.75">
      <c r="B47" s="80" t="s">
        <v>794</v>
      </c>
      <c r="C47" s="79" t="s">
        <v>365</v>
      </c>
      <c r="D47" s="72" t="s">
        <v>744</v>
      </c>
      <c r="E47" s="73" t="s">
        <v>310</v>
      </c>
      <c r="F47" s="22" t="s">
        <v>140</v>
      </c>
      <c r="G47" s="74">
        <v>2000</v>
      </c>
      <c r="H47" s="66">
        <f>2000*2100</f>
        <v>4200000</v>
      </c>
      <c r="I47" s="75"/>
      <c r="J47" s="75"/>
      <c r="K47" s="75"/>
      <c r="L47" s="75"/>
      <c r="M47" s="63"/>
      <c r="N47" s="63"/>
      <c r="O47" s="63"/>
      <c r="P47" s="63"/>
    </row>
    <row r="48" spans="2:16" ht="12.75">
      <c r="B48" s="80" t="s">
        <v>794</v>
      </c>
      <c r="C48" s="79" t="s">
        <v>366</v>
      </c>
      <c r="D48" s="72" t="s">
        <v>745</v>
      </c>
      <c r="E48" s="73" t="s">
        <v>310</v>
      </c>
      <c r="F48" s="22" t="s">
        <v>140</v>
      </c>
      <c r="G48" s="74">
        <v>51</v>
      </c>
      <c r="H48" s="66">
        <v>918000</v>
      </c>
      <c r="I48" s="75"/>
      <c r="J48" s="75"/>
      <c r="K48" s="75"/>
      <c r="L48" s="75"/>
      <c r="M48" s="63"/>
      <c r="N48" s="63"/>
      <c r="O48" s="63"/>
      <c r="P48" s="63"/>
    </row>
    <row r="49" spans="2:16" ht="12.75">
      <c r="B49" s="80" t="s">
        <v>794</v>
      </c>
      <c r="C49" s="79" t="s">
        <v>691</v>
      </c>
      <c r="D49" s="72" t="s">
        <v>746</v>
      </c>
      <c r="E49" s="73" t="s">
        <v>310</v>
      </c>
      <c r="F49" s="22" t="s">
        <v>141</v>
      </c>
      <c r="G49" s="74">
        <v>100</v>
      </c>
      <c r="H49" s="66">
        <v>24500000</v>
      </c>
      <c r="I49" s="75"/>
      <c r="J49" s="75"/>
      <c r="K49" s="75"/>
      <c r="L49" s="75"/>
      <c r="M49" s="63"/>
      <c r="N49" s="63"/>
      <c r="O49" s="63"/>
      <c r="P49" s="63"/>
    </row>
    <row r="50" spans="2:16" ht="12.75">
      <c r="B50" s="80" t="s">
        <v>794</v>
      </c>
      <c r="C50" s="79" t="s">
        <v>692</v>
      </c>
      <c r="D50" s="72" t="s">
        <v>748</v>
      </c>
      <c r="E50" s="73" t="s">
        <v>310</v>
      </c>
      <c r="F50" s="22" t="s">
        <v>141</v>
      </c>
      <c r="G50" s="74"/>
      <c r="H50" s="66"/>
      <c r="I50" s="75"/>
      <c r="J50" s="75"/>
      <c r="K50" s="75"/>
      <c r="L50" s="75"/>
      <c r="M50" s="63"/>
      <c r="N50" s="63"/>
      <c r="O50" s="63"/>
      <c r="P50" s="63"/>
    </row>
    <row r="51" spans="2:16" ht="12.75">
      <c r="B51" s="80" t="s">
        <v>794</v>
      </c>
      <c r="C51" s="79" t="s">
        <v>367</v>
      </c>
      <c r="D51" s="72" t="s">
        <v>755</v>
      </c>
      <c r="E51" s="73" t="s">
        <v>310</v>
      </c>
      <c r="F51" s="73"/>
      <c r="G51" s="74"/>
      <c r="H51" s="66">
        <v>2550000</v>
      </c>
      <c r="I51" s="75"/>
      <c r="J51" s="75"/>
      <c r="K51" s="75"/>
      <c r="L51" s="75"/>
      <c r="M51" s="63"/>
      <c r="N51" s="63"/>
      <c r="O51" s="63"/>
      <c r="P51" s="63"/>
    </row>
    <row r="52" spans="2:16" ht="12.75">
      <c r="B52" s="80" t="s">
        <v>794</v>
      </c>
      <c r="C52" s="81" t="s">
        <v>368</v>
      </c>
      <c r="D52" s="72" t="s">
        <v>756</v>
      </c>
      <c r="E52" s="73" t="s">
        <v>310</v>
      </c>
      <c r="F52" s="73"/>
      <c r="G52" s="74"/>
      <c r="H52" s="66">
        <v>1200000</v>
      </c>
      <c r="I52" s="75"/>
      <c r="J52" s="75"/>
      <c r="K52" s="75"/>
      <c r="L52" s="75"/>
      <c r="M52" s="63"/>
      <c r="N52" s="63"/>
      <c r="O52" s="63"/>
      <c r="P52" s="63"/>
    </row>
    <row r="53" spans="2:16" s="65" customFormat="1" ht="12.75">
      <c r="B53" s="80" t="s">
        <v>794</v>
      </c>
      <c r="C53" s="79" t="s">
        <v>369</v>
      </c>
      <c r="D53" s="72" t="s">
        <v>753</v>
      </c>
      <c r="E53" s="73" t="s">
        <v>310</v>
      </c>
      <c r="F53" s="73" t="s">
        <v>754</v>
      </c>
      <c r="G53" s="74"/>
      <c r="H53" s="66"/>
      <c r="I53" s="75"/>
      <c r="J53" s="75"/>
      <c r="K53" s="75"/>
      <c r="L53" s="75"/>
      <c r="M53" s="63"/>
      <c r="N53" s="63"/>
      <c r="O53" s="63"/>
      <c r="P53" s="63"/>
    </row>
    <row r="54" spans="2:16" ht="12.75">
      <c r="B54" s="80" t="s">
        <v>794</v>
      </c>
      <c r="C54" s="79" t="s">
        <v>370</v>
      </c>
      <c r="D54" s="72" t="s">
        <v>749</v>
      </c>
      <c r="E54" s="73" t="s">
        <v>310</v>
      </c>
      <c r="F54" s="22" t="s">
        <v>140</v>
      </c>
      <c r="G54" s="74">
        <v>400</v>
      </c>
      <c r="H54" s="66">
        <f>G54*400000</f>
        <v>160000000</v>
      </c>
      <c r="I54" s="75"/>
      <c r="J54" s="75"/>
      <c r="K54" s="75"/>
      <c r="L54" s="75"/>
      <c r="M54" s="63"/>
      <c r="N54" s="63"/>
      <c r="O54" s="63"/>
      <c r="P54" s="63"/>
    </row>
    <row r="55" spans="2:16" ht="12.75">
      <c r="B55" s="80" t="s">
        <v>794</v>
      </c>
      <c r="C55" s="79" t="s">
        <v>371</v>
      </c>
      <c r="D55" s="72" t="s">
        <v>750</v>
      </c>
      <c r="E55" s="73" t="s">
        <v>310</v>
      </c>
      <c r="F55" s="22" t="s">
        <v>141</v>
      </c>
      <c r="G55" s="74">
        <v>200</v>
      </c>
      <c r="H55" s="66">
        <f>G55*318000</f>
        <v>63600000</v>
      </c>
      <c r="I55" s="75"/>
      <c r="J55" s="75"/>
      <c r="K55" s="75"/>
      <c r="L55" s="75"/>
      <c r="M55" s="63"/>
      <c r="N55" s="63"/>
      <c r="O55" s="63"/>
      <c r="P55" s="63"/>
    </row>
    <row r="56" spans="2:16" s="64" customFormat="1" ht="12.75">
      <c r="B56" s="80" t="s">
        <v>794</v>
      </c>
      <c r="C56" s="79" t="s">
        <v>693</v>
      </c>
      <c r="D56" s="72" t="s">
        <v>751</v>
      </c>
      <c r="E56" s="73" t="s">
        <v>310</v>
      </c>
      <c r="F56" s="22" t="s">
        <v>140</v>
      </c>
      <c r="G56" s="74"/>
      <c r="H56" s="66"/>
      <c r="I56" s="75"/>
      <c r="J56" s="75"/>
      <c r="K56" s="75"/>
      <c r="L56" s="75"/>
      <c r="M56" s="63"/>
      <c r="N56" s="63"/>
      <c r="O56" s="63"/>
      <c r="P56" s="63"/>
    </row>
    <row r="57" spans="2:16" ht="12.75">
      <c r="B57" s="80" t="s">
        <v>794</v>
      </c>
      <c r="C57" s="79" t="s">
        <v>372</v>
      </c>
      <c r="D57" s="72" t="s">
        <v>752</v>
      </c>
      <c r="E57" s="73" t="s">
        <v>310</v>
      </c>
      <c r="F57" s="73" t="s">
        <v>584</v>
      </c>
      <c r="G57" s="74">
        <v>60</v>
      </c>
      <c r="H57" s="66">
        <v>20000000</v>
      </c>
      <c r="I57" s="75"/>
      <c r="J57" s="75"/>
      <c r="K57" s="75"/>
      <c r="L57" s="75"/>
      <c r="M57" s="63"/>
      <c r="N57" s="63"/>
      <c r="O57" s="63"/>
      <c r="P57" s="63"/>
    </row>
    <row r="58" spans="2:16" ht="12.75">
      <c r="B58" s="80" t="s">
        <v>795</v>
      </c>
      <c r="C58" s="79" t="s">
        <v>373</v>
      </c>
      <c r="D58" s="72" t="s">
        <v>374</v>
      </c>
      <c r="E58" s="73" t="s">
        <v>310</v>
      </c>
      <c r="F58" s="73"/>
      <c r="G58" s="74"/>
      <c r="H58" s="66">
        <v>3456800000</v>
      </c>
      <c r="I58" s="75"/>
      <c r="J58" s="75"/>
      <c r="K58" s="75"/>
      <c r="L58" s="75"/>
      <c r="M58" s="63"/>
      <c r="N58" s="63"/>
      <c r="O58" s="63"/>
      <c r="P58" s="63"/>
    </row>
    <row r="59" spans="2:16" ht="12.75">
      <c r="B59" s="80" t="s">
        <v>796</v>
      </c>
      <c r="C59" s="79" t="s">
        <v>375</v>
      </c>
      <c r="D59" s="72" t="s">
        <v>376</v>
      </c>
      <c r="E59" s="73" t="s">
        <v>310</v>
      </c>
      <c r="F59" s="73"/>
      <c r="G59" s="74"/>
      <c r="H59" s="66">
        <v>300000000</v>
      </c>
      <c r="I59" s="75"/>
      <c r="J59" s="75"/>
      <c r="K59" s="75"/>
      <c r="L59" s="75"/>
      <c r="M59" s="63"/>
      <c r="N59" s="63"/>
      <c r="O59" s="63"/>
      <c r="P59" s="63"/>
    </row>
    <row r="60" spans="2:16" ht="12.75">
      <c r="B60" s="80" t="s">
        <v>797</v>
      </c>
      <c r="C60" s="79" t="s">
        <v>377</v>
      </c>
      <c r="D60" s="72" t="s">
        <v>378</v>
      </c>
      <c r="E60" s="73" t="s">
        <v>310</v>
      </c>
      <c r="F60" s="73"/>
      <c r="G60" s="74"/>
      <c r="H60" s="66">
        <v>750000000</v>
      </c>
      <c r="I60" s="75"/>
      <c r="J60" s="75"/>
      <c r="K60" s="75"/>
      <c r="L60" s="75"/>
      <c r="M60" s="63"/>
      <c r="N60" s="63"/>
      <c r="O60" s="63"/>
      <c r="P60" s="63"/>
    </row>
    <row r="61" spans="2:16" ht="12.75">
      <c r="B61" s="80" t="s">
        <v>802</v>
      </c>
      <c r="C61" s="79" t="s">
        <v>387</v>
      </c>
      <c r="D61" s="72" t="s">
        <v>388</v>
      </c>
      <c r="E61" s="73" t="s">
        <v>310</v>
      </c>
      <c r="F61" s="73"/>
      <c r="G61" s="74"/>
      <c r="H61" s="66">
        <v>200000000</v>
      </c>
      <c r="I61" s="75"/>
      <c r="J61" s="75"/>
      <c r="K61" s="75"/>
      <c r="L61" s="75"/>
      <c r="M61" s="63"/>
      <c r="N61" s="63"/>
      <c r="O61" s="63"/>
      <c r="P61" s="63"/>
    </row>
    <row r="62" spans="2:16" ht="12.75">
      <c r="B62" s="80" t="s">
        <v>798</v>
      </c>
      <c r="C62" s="79" t="s">
        <v>379</v>
      </c>
      <c r="D62" s="72" t="s">
        <v>380</v>
      </c>
      <c r="E62" s="73" t="s">
        <v>325</v>
      </c>
      <c r="F62" s="73"/>
      <c r="G62" s="74"/>
      <c r="H62" s="76">
        <v>960650000</v>
      </c>
      <c r="I62" s="75"/>
      <c r="J62" s="75"/>
      <c r="K62" s="75"/>
      <c r="L62" s="75"/>
      <c r="M62" s="63"/>
      <c r="N62" s="63"/>
      <c r="O62" s="63"/>
      <c r="P62" s="63"/>
    </row>
    <row r="63" spans="2:16" ht="12.75">
      <c r="B63" s="80" t="s">
        <v>799</v>
      </c>
      <c r="C63" s="79" t="s">
        <v>381</v>
      </c>
      <c r="D63" s="72" t="s">
        <v>382</v>
      </c>
      <c r="E63" s="73" t="s">
        <v>325</v>
      </c>
      <c r="F63" s="73"/>
      <c r="G63" s="74"/>
      <c r="H63" s="66">
        <v>150000000</v>
      </c>
      <c r="I63" s="75"/>
      <c r="J63" s="75"/>
      <c r="K63" s="75"/>
      <c r="L63" s="75"/>
      <c r="M63" s="63"/>
      <c r="N63" s="63"/>
      <c r="O63" s="63"/>
      <c r="P63" s="63"/>
    </row>
    <row r="64" spans="2:16" ht="12.75">
      <c r="B64" s="80" t="s">
        <v>800</v>
      </c>
      <c r="C64" s="79" t="s">
        <v>383</v>
      </c>
      <c r="D64" s="72" t="s">
        <v>384</v>
      </c>
      <c r="E64" s="73" t="s">
        <v>325</v>
      </c>
      <c r="F64" s="73"/>
      <c r="G64" s="74"/>
      <c r="H64" s="66">
        <v>450000000</v>
      </c>
      <c r="I64" s="75"/>
      <c r="J64" s="75"/>
      <c r="K64" s="75"/>
      <c r="L64" s="75"/>
      <c r="M64" s="63"/>
      <c r="N64" s="63"/>
      <c r="O64" s="63"/>
      <c r="P64" s="63"/>
    </row>
    <row r="65" spans="2:16" ht="12.75">
      <c r="B65" s="80" t="s">
        <v>801</v>
      </c>
      <c r="C65" s="79" t="s">
        <v>385</v>
      </c>
      <c r="D65" s="72" t="s">
        <v>386</v>
      </c>
      <c r="E65" s="73" t="s">
        <v>325</v>
      </c>
      <c r="F65" s="73"/>
      <c r="G65" s="74"/>
      <c r="H65" s="66"/>
      <c r="I65" s="75"/>
      <c r="J65" s="75"/>
      <c r="K65" s="75"/>
      <c r="L65" s="75"/>
      <c r="M65" s="63"/>
      <c r="N65" s="63"/>
      <c r="O65" s="63"/>
      <c r="P65" s="63"/>
    </row>
    <row r="66" spans="2:16" ht="12.75">
      <c r="B66" s="80" t="s">
        <v>803</v>
      </c>
      <c r="C66" s="79" t="s">
        <v>389</v>
      </c>
      <c r="D66" s="72" t="s">
        <v>145</v>
      </c>
      <c r="E66" s="73" t="s">
        <v>310</v>
      </c>
      <c r="F66" s="73"/>
      <c r="G66" s="74"/>
      <c r="H66" s="66">
        <v>400000000</v>
      </c>
      <c r="I66" s="75"/>
      <c r="J66" s="75"/>
      <c r="K66" s="75"/>
      <c r="L66" s="75"/>
      <c r="M66" s="63"/>
      <c r="N66" s="63"/>
      <c r="O66" s="63"/>
      <c r="P66" s="63"/>
    </row>
    <row r="67" spans="2:16" ht="12.75">
      <c r="B67" s="80" t="s">
        <v>804</v>
      </c>
      <c r="C67" s="79" t="s">
        <v>390</v>
      </c>
      <c r="D67" s="72" t="s">
        <v>146</v>
      </c>
      <c r="E67" s="73" t="s">
        <v>310</v>
      </c>
      <c r="F67" s="73"/>
      <c r="G67" s="74"/>
      <c r="H67" s="66">
        <v>300000000</v>
      </c>
      <c r="I67" s="75"/>
      <c r="J67" s="75"/>
      <c r="K67" s="75"/>
      <c r="L67" s="75"/>
      <c r="M67" s="63"/>
      <c r="N67" s="63"/>
      <c r="O67" s="63"/>
      <c r="P67" s="63"/>
    </row>
    <row r="68" spans="2:16" ht="12.75">
      <c r="B68" s="80" t="s">
        <v>805</v>
      </c>
      <c r="C68" s="79" t="s">
        <v>391</v>
      </c>
      <c r="D68" s="72" t="s">
        <v>392</v>
      </c>
      <c r="E68" s="73" t="s">
        <v>310</v>
      </c>
      <c r="F68" s="73"/>
      <c r="G68" s="74"/>
      <c r="H68" s="66"/>
      <c r="I68" s="75"/>
      <c r="J68" s="75"/>
      <c r="K68" s="75"/>
      <c r="L68" s="75"/>
      <c r="M68" s="63"/>
      <c r="N68" s="63"/>
      <c r="O68" s="63"/>
      <c r="P68" s="63"/>
    </row>
    <row r="69" spans="2:16" ht="12.75">
      <c r="B69" s="80" t="s">
        <v>806</v>
      </c>
      <c r="C69" s="79" t="s">
        <v>695</v>
      </c>
      <c r="D69" s="72" t="s">
        <v>697</v>
      </c>
      <c r="E69" s="73" t="s">
        <v>325</v>
      </c>
      <c r="F69" s="73"/>
      <c r="G69" s="74"/>
      <c r="H69" s="66">
        <v>5000000</v>
      </c>
      <c r="I69" s="75"/>
      <c r="J69" s="75"/>
      <c r="K69" s="75"/>
      <c r="L69" s="75"/>
      <c r="M69" s="63"/>
      <c r="N69" s="63"/>
      <c r="O69" s="63"/>
      <c r="P69" s="63"/>
    </row>
    <row r="70" spans="2:16" ht="12.75">
      <c r="B70" s="80" t="s">
        <v>807</v>
      </c>
      <c r="C70" s="79" t="s">
        <v>696</v>
      </c>
      <c r="D70" s="72" t="s">
        <v>698</v>
      </c>
      <c r="E70" s="73" t="s">
        <v>325</v>
      </c>
      <c r="F70" s="73"/>
      <c r="G70" s="74"/>
      <c r="H70" s="66"/>
      <c r="I70" s="75"/>
      <c r="J70" s="75"/>
      <c r="K70" s="75"/>
      <c r="L70" s="75"/>
      <c r="M70" s="63"/>
      <c r="N70" s="63"/>
      <c r="O70" s="63"/>
      <c r="P70" s="63"/>
    </row>
    <row r="71" spans="2:16" ht="12.75">
      <c r="B71" s="80" t="s">
        <v>808</v>
      </c>
      <c r="C71" s="79" t="s">
        <v>699</v>
      </c>
      <c r="D71" s="72" t="s">
        <v>357</v>
      </c>
      <c r="E71" s="73" t="s">
        <v>325</v>
      </c>
      <c r="F71" s="73"/>
      <c r="G71" s="74"/>
      <c r="H71" s="66">
        <v>3000000</v>
      </c>
      <c r="I71" s="75"/>
      <c r="J71" s="75"/>
      <c r="K71" s="75"/>
      <c r="L71" s="75"/>
      <c r="M71" s="63"/>
      <c r="N71" s="63"/>
      <c r="O71" s="63"/>
      <c r="P71" s="63"/>
    </row>
    <row r="72" spans="2:16" ht="12.75">
      <c r="B72" s="80" t="s">
        <v>809</v>
      </c>
      <c r="C72" s="79" t="s">
        <v>700</v>
      </c>
      <c r="D72" s="72" t="s">
        <v>358</v>
      </c>
      <c r="E72" s="73" t="s">
        <v>325</v>
      </c>
      <c r="F72" s="73"/>
      <c r="G72" s="74"/>
      <c r="H72" s="66">
        <v>2000000</v>
      </c>
      <c r="I72" s="75"/>
      <c r="J72" s="75"/>
      <c r="K72" s="75"/>
      <c r="L72" s="75"/>
      <c r="M72" s="63"/>
      <c r="N72" s="63"/>
      <c r="O72" s="63"/>
      <c r="P72" s="63"/>
    </row>
    <row r="73" spans="2:16" ht="12.75">
      <c r="B73" s="80" t="s">
        <v>810</v>
      </c>
      <c r="C73" s="79" t="s">
        <v>694</v>
      </c>
      <c r="D73" s="72" t="s">
        <v>144</v>
      </c>
      <c r="E73" s="73" t="s">
        <v>325</v>
      </c>
      <c r="F73" s="73"/>
      <c r="G73" s="74"/>
      <c r="H73" s="66">
        <v>3490000</v>
      </c>
      <c r="I73" s="75"/>
      <c r="J73" s="75"/>
      <c r="K73" s="75"/>
      <c r="L73" s="75"/>
      <c r="M73" s="63"/>
      <c r="N73" s="63"/>
      <c r="O73" s="63"/>
      <c r="P73" s="63"/>
    </row>
    <row r="74" spans="2:16" ht="12.75">
      <c r="B74" s="80" t="s">
        <v>811</v>
      </c>
      <c r="C74" s="79" t="s">
        <v>701</v>
      </c>
      <c r="D74" s="72" t="s">
        <v>393</v>
      </c>
      <c r="E74" s="73" t="s">
        <v>310</v>
      </c>
      <c r="F74" s="73"/>
      <c r="G74" s="74"/>
      <c r="H74" s="66"/>
      <c r="I74" s="75"/>
      <c r="J74" s="75"/>
      <c r="K74" s="75"/>
      <c r="L74" s="75"/>
      <c r="M74" s="63"/>
      <c r="N74" s="63"/>
      <c r="O74" s="63"/>
      <c r="P74" s="63"/>
    </row>
    <row r="75" spans="2:16" ht="12.75">
      <c r="B75" s="80" t="s">
        <v>812</v>
      </c>
      <c r="C75" s="79" t="s">
        <v>767</v>
      </c>
      <c r="D75" s="72" t="s">
        <v>841</v>
      </c>
      <c r="E75" s="73" t="s">
        <v>310</v>
      </c>
      <c r="F75" s="73"/>
      <c r="G75" s="74"/>
      <c r="H75" s="66"/>
      <c r="I75" s="75"/>
      <c r="J75" s="75"/>
      <c r="K75" s="75"/>
      <c r="L75" s="75"/>
      <c r="M75" s="63"/>
      <c r="N75" s="63"/>
      <c r="O75" s="63"/>
      <c r="P75" s="63"/>
    </row>
    <row r="76" spans="2:16" ht="12.75">
      <c r="B76" s="80" t="s">
        <v>812</v>
      </c>
      <c r="C76" s="79" t="s">
        <v>768</v>
      </c>
      <c r="D76" s="72" t="s">
        <v>770</v>
      </c>
      <c r="E76" s="73" t="s">
        <v>310</v>
      </c>
      <c r="F76" s="73"/>
      <c r="G76" s="74"/>
      <c r="H76" s="66"/>
      <c r="I76" s="75"/>
      <c r="J76" s="75"/>
      <c r="K76" s="75"/>
      <c r="L76" s="75"/>
      <c r="M76" s="63"/>
      <c r="N76" s="63"/>
      <c r="O76" s="63"/>
      <c r="P76" s="63"/>
    </row>
    <row r="77" spans="2:16" ht="12.75">
      <c r="B77" s="80" t="s">
        <v>812</v>
      </c>
      <c r="C77" s="79" t="s">
        <v>842</v>
      </c>
      <c r="D77" s="72" t="s">
        <v>769</v>
      </c>
      <c r="E77" s="73" t="s">
        <v>310</v>
      </c>
      <c r="F77" s="73"/>
      <c r="G77" s="74"/>
      <c r="H77" s="66">
        <v>12000000</v>
      </c>
      <c r="I77" s="75"/>
      <c r="J77" s="75"/>
      <c r="K77" s="75"/>
      <c r="L77" s="75"/>
      <c r="M77" s="63"/>
      <c r="N77" s="63"/>
      <c r="O77" s="63"/>
      <c r="P77" s="63"/>
    </row>
    <row r="78" spans="2:16" ht="12.75">
      <c r="B78" s="80" t="s">
        <v>813</v>
      </c>
      <c r="C78" s="79" t="s">
        <v>702</v>
      </c>
      <c r="D78" s="72" t="s">
        <v>159</v>
      </c>
      <c r="E78" s="73" t="s">
        <v>310</v>
      </c>
      <c r="F78" s="73"/>
      <c r="G78" s="74"/>
      <c r="H78" s="66"/>
      <c r="I78" s="75"/>
      <c r="J78" s="75"/>
      <c r="K78" s="75"/>
      <c r="L78" s="75"/>
      <c r="M78" s="63"/>
      <c r="N78" s="63"/>
      <c r="O78" s="63"/>
      <c r="P78" s="63"/>
    </row>
    <row r="79" spans="2:16" ht="12.75">
      <c r="B79" s="80" t="s">
        <v>814</v>
      </c>
      <c r="C79" s="79" t="s">
        <v>703</v>
      </c>
      <c r="D79" s="72" t="s">
        <v>394</v>
      </c>
      <c r="E79" s="73" t="s">
        <v>310</v>
      </c>
      <c r="F79" s="73"/>
      <c r="G79" s="74"/>
      <c r="H79" s="66"/>
      <c r="I79" s="75"/>
      <c r="J79" s="75"/>
      <c r="K79" s="75"/>
      <c r="L79" s="75"/>
      <c r="M79" s="63"/>
      <c r="N79" s="63"/>
      <c r="O79" s="63"/>
      <c r="P79" s="63"/>
    </row>
    <row r="80" spans="2:16" ht="12.75">
      <c r="B80" s="80" t="s">
        <v>815</v>
      </c>
      <c r="C80" s="79" t="s">
        <v>395</v>
      </c>
      <c r="D80" s="72" t="s">
        <v>721</v>
      </c>
      <c r="E80" s="73" t="s">
        <v>325</v>
      </c>
      <c r="F80" s="73"/>
      <c r="G80" s="74"/>
      <c r="H80" s="66">
        <v>30000000</v>
      </c>
      <c r="I80" s="75"/>
      <c r="J80" s="75"/>
      <c r="K80" s="75"/>
      <c r="L80" s="75"/>
      <c r="M80" s="63"/>
      <c r="N80" s="63"/>
      <c r="O80" s="63"/>
      <c r="P80" s="63"/>
    </row>
    <row r="81" spans="2:16" ht="12.75">
      <c r="B81" s="80" t="s">
        <v>815</v>
      </c>
      <c r="C81" s="79" t="s">
        <v>396</v>
      </c>
      <c r="D81" s="72" t="s">
        <v>724</v>
      </c>
      <c r="E81" s="73" t="s">
        <v>325</v>
      </c>
      <c r="F81" s="73"/>
      <c r="G81" s="74"/>
      <c r="H81" s="66">
        <v>120000000</v>
      </c>
      <c r="I81" s="75"/>
      <c r="J81" s="75"/>
      <c r="K81" s="75"/>
      <c r="L81" s="75"/>
      <c r="M81" s="63"/>
      <c r="N81" s="63"/>
      <c r="O81" s="63"/>
      <c r="P81" s="63"/>
    </row>
    <row r="82" spans="2:16" ht="12.75">
      <c r="B82" s="80" t="s">
        <v>815</v>
      </c>
      <c r="C82" s="79" t="s">
        <v>397</v>
      </c>
      <c r="D82" s="72" t="s">
        <v>725</v>
      </c>
      <c r="E82" s="73" t="s">
        <v>325</v>
      </c>
      <c r="F82" s="73"/>
      <c r="G82" s="74"/>
      <c r="H82" s="66">
        <v>-50000000</v>
      </c>
      <c r="I82" s="75"/>
      <c r="J82" s="75"/>
      <c r="K82" s="75"/>
      <c r="L82" s="75"/>
      <c r="M82" s="63"/>
      <c r="N82" s="63"/>
      <c r="O82" s="63"/>
      <c r="P82" s="63"/>
    </row>
    <row r="83" spans="2:16" ht="12.75">
      <c r="B83" s="80" t="s">
        <v>815</v>
      </c>
      <c r="C83" s="79" t="s">
        <v>398</v>
      </c>
      <c r="D83" s="72" t="s">
        <v>723</v>
      </c>
      <c r="E83" s="73" t="s">
        <v>325</v>
      </c>
      <c r="F83" s="73"/>
      <c r="G83" s="74"/>
      <c r="H83" s="66">
        <v>-40000000</v>
      </c>
      <c r="I83" s="75"/>
      <c r="J83" s="75"/>
      <c r="K83" s="75"/>
      <c r="L83" s="75"/>
      <c r="M83" s="63"/>
      <c r="N83" s="63"/>
      <c r="O83" s="63"/>
      <c r="P83" s="63"/>
    </row>
    <row r="84" spans="2:16" ht="12.75">
      <c r="B84" s="80" t="s">
        <v>815</v>
      </c>
      <c r="C84" s="79" t="s">
        <v>399</v>
      </c>
      <c r="D84" s="72" t="s">
        <v>722</v>
      </c>
      <c r="E84" s="73" t="s">
        <v>325</v>
      </c>
      <c r="F84" s="73"/>
      <c r="G84" s="74"/>
      <c r="H84" s="66">
        <v>50000000</v>
      </c>
      <c r="I84" s="75"/>
      <c r="J84" s="75"/>
      <c r="K84" s="75"/>
      <c r="L84" s="75"/>
      <c r="M84" s="63"/>
      <c r="N84" s="63"/>
      <c r="O84" s="63"/>
      <c r="P84" s="63"/>
    </row>
    <row r="85" spans="2:16" ht="12.75">
      <c r="B85" s="80" t="s">
        <v>815</v>
      </c>
      <c r="C85" s="79" t="s">
        <v>400</v>
      </c>
      <c r="D85" s="72" t="s">
        <v>730</v>
      </c>
      <c r="E85" s="73" t="s">
        <v>325</v>
      </c>
      <c r="F85" s="73"/>
      <c r="G85" s="74"/>
      <c r="H85" s="66">
        <v>-100000000</v>
      </c>
      <c r="I85" s="75"/>
      <c r="J85" s="75"/>
      <c r="K85" s="75"/>
      <c r="L85" s="75"/>
      <c r="M85" s="63"/>
      <c r="N85" s="63"/>
      <c r="O85" s="63"/>
      <c r="P85" s="63"/>
    </row>
    <row r="86" spans="2:16" ht="12.75">
      <c r="B86" s="80" t="s">
        <v>815</v>
      </c>
      <c r="C86" s="79" t="s">
        <v>401</v>
      </c>
      <c r="D86" s="72" t="s">
        <v>731</v>
      </c>
      <c r="E86" s="73" t="s">
        <v>325</v>
      </c>
      <c r="F86" s="73"/>
      <c r="G86" s="74"/>
      <c r="H86" s="66">
        <v>50000000</v>
      </c>
      <c r="I86" s="75"/>
      <c r="J86" s="75"/>
      <c r="K86" s="75"/>
      <c r="L86" s="75"/>
      <c r="M86" s="63"/>
      <c r="N86" s="63"/>
      <c r="O86" s="63"/>
      <c r="P86" s="63"/>
    </row>
    <row r="87" spans="2:16" ht="12.75">
      <c r="B87" s="80" t="s">
        <v>815</v>
      </c>
      <c r="C87" s="79" t="s">
        <v>402</v>
      </c>
      <c r="D87" s="72" t="s">
        <v>729</v>
      </c>
      <c r="E87" s="73" t="s">
        <v>325</v>
      </c>
      <c r="F87" s="73"/>
      <c r="G87" s="74"/>
      <c r="H87" s="66">
        <v>-40000000</v>
      </c>
      <c r="I87" s="75"/>
      <c r="J87" s="75"/>
      <c r="K87" s="75"/>
      <c r="L87" s="75"/>
      <c r="M87" s="63"/>
      <c r="N87" s="63"/>
      <c r="O87" s="63"/>
      <c r="P87" s="63"/>
    </row>
    <row r="88" spans="2:16" ht="12.75">
      <c r="B88" s="80" t="s">
        <v>815</v>
      </c>
      <c r="C88" s="79" t="s">
        <v>403</v>
      </c>
      <c r="D88" s="72" t="s">
        <v>728</v>
      </c>
      <c r="E88" s="73" t="s">
        <v>325</v>
      </c>
      <c r="F88" s="73"/>
      <c r="G88" s="74"/>
      <c r="H88" s="66">
        <v>15000000</v>
      </c>
      <c r="I88" s="75"/>
      <c r="J88" s="75"/>
      <c r="K88" s="75"/>
      <c r="L88" s="75"/>
      <c r="M88" s="63"/>
      <c r="N88" s="63"/>
      <c r="O88" s="63"/>
      <c r="P88" s="63"/>
    </row>
    <row r="89" spans="2:16" ht="12.75">
      <c r="B89" s="80" t="s">
        <v>815</v>
      </c>
      <c r="C89" s="79" t="s">
        <v>404</v>
      </c>
      <c r="D89" s="72" t="s">
        <v>727</v>
      </c>
      <c r="E89" s="73" t="s">
        <v>325</v>
      </c>
      <c r="F89" s="73"/>
      <c r="G89" s="74"/>
      <c r="H89" s="66">
        <v>40000000</v>
      </c>
      <c r="I89" s="75"/>
      <c r="J89" s="75"/>
      <c r="K89" s="75"/>
      <c r="L89" s="75"/>
      <c r="M89" s="63"/>
      <c r="N89" s="63"/>
      <c r="O89" s="63"/>
      <c r="P89" s="63"/>
    </row>
    <row r="90" spans="2:16" ht="12.75">
      <c r="B90" s="80" t="s">
        <v>815</v>
      </c>
      <c r="C90" s="79" t="s">
        <v>405</v>
      </c>
      <c r="D90" s="72" t="s">
        <v>732</v>
      </c>
      <c r="E90" s="73" t="s">
        <v>325</v>
      </c>
      <c r="F90" s="73"/>
      <c r="G90" s="74"/>
      <c r="H90" s="66">
        <v>150000000</v>
      </c>
      <c r="I90" s="75"/>
      <c r="J90" s="75"/>
      <c r="K90" s="75"/>
      <c r="L90" s="75"/>
      <c r="M90" s="63"/>
      <c r="N90" s="63"/>
      <c r="O90" s="63"/>
      <c r="P90" s="63"/>
    </row>
    <row r="91" spans="2:16" ht="12.75">
      <c r="B91" s="80" t="s">
        <v>815</v>
      </c>
      <c r="C91" s="79" t="s">
        <v>406</v>
      </c>
      <c r="D91" s="72" t="s">
        <v>734</v>
      </c>
      <c r="E91" s="73" t="s">
        <v>325</v>
      </c>
      <c r="F91" s="73"/>
      <c r="G91" s="74"/>
      <c r="H91" s="66">
        <v>65000000</v>
      </c>
      <c r="I91" s="75"/>
      <c r="J91" s="75"/>
      <c r="K91" s="75"/>
      <c r="L91" s="75"/>
      <c r="M91" s="63"/>
      <c r="N91" s="63"/>
      <c r="O91" s="63"/>
      <c r="P91" s="63"/>
    </row>
    <row r="92" spans="2:16" ht="12.75">
      <c r="B92" s="80" t="s">
        <v>815</v>
      </c>
      <c r="C92" s="79" t="s">
        <v>407</v>
      </c>
      <c r="D92" s="72" t="s">
        <v>733</v>
      </c>
      <c r="E92" s="73" t="s">
        <v>325</v>
      </c>
      <c r="F92" s="73"/>
      <c r="G92" s="74"/>
      <c r="H92" s="66"/>
      <c r="I92" s="75"/>
      <c r="J92" s="75"/>
      <c r="K92" s="75"/>
      <c r="L92" s="75"/>
      <c r="M92" s="63"/>
      <c r="N92" s="63"/>
      <c r="O92" s="63"/>
      <c r="P92" s="63"/>
    </row>
    <row r="93" spans="2:16" ht="12.75">
      <c r="B93" s="80" t="s">
        <v>815</v>
      </c>
      <c r="C93" s="79" t="s">
        <v>408</v>
      </c>
      <c r="D93" s="72" t="s">
        <v>726</v>
      </c>
      <c r="E93" s="73" t="s">
        <v>325</v>
      </c>
      <c r="F93" s="73"/>
      <c r="G93" s="74"/>
      <c r="H93" s="66">
        <v>150000000</v>
      </c>
      <c r="I93" s="75"/>
      <c r="J93" s="75"/>
      <c r="K93" s="75"/>
      <c r="L93" s="75"/>
      <c r="M93" s="63"/>
      <c r="N93" s="63"/>
      <c r="O93" s="63"/>
      <c r="P93" s="63"/>
    </row>
    <row r="94" spans="2:16" ht="12.75">
      <c r="B94" s="80" t="s">
        <v>816</v>
      </c>
      <c r="C94" s="79" t="s">
        <v>409</v>
      </c>
      <c r="D94" s="72" t="s">
        <v>735</v>
      </c>
      <c r="E94" s="73" t="s">
        <v>325</v>
      </c>
      <c r="F94" s="73"/>
      <c r="G94" s="74"/>
      <c r="H94" s="66">
        <v>50000000</v>
      </c>
      <c r="I94" s="75"/>
      <c r="J94" s="75"/>
      <c r="K94" s="75"/>
      <c r="L94" s="75"/>
      <c r="M94" s="63"/>
      <c r="N94" s="63"/>
      <c r="O94" s="63"/>
      <c r="P94" s="63"/>
    </row>
    <row r="95" spans="2:16" ht="12.75">
      <c r="B95" s="80" t="s">
        <v>816</v>
      </c>
      <c r="C95" s="79" t="s">
        <v>410</v>
      </c>
      <c r="D95" s="72" t="s">
        <v>736</v>
      </c>
      <c r="E95" s="73" t="s">
        <v>325</v>
      </c>
      <c r="F95" s="73"/>
      <c r="G95" s="74"/>
      <c r="H95" s="66">
        <v>100000000</v>
      </c>
      <c r="I95" s="75"/>
      <c r="J95" s="75"/>
      <c r="K95" s="75"/>
      <c r="L95" s="75"/>
      <c r="M95" s="63"/>
      <c r="N95" s="63"/>
      <c r="O95" s="63"/>
      <c r="P95" s="63"/>
    </row>
    <row r="96" spans="2:16" ht="12.75">
      <c r="B96" s="80" t="s">
        <v>816</v>
      </c>
      <c r="C96" s="79" t="s">
        <v>411</v>
      </c>
      <c r="D96" s="72" t="s">
        <v>737</v>
      </c>
      <c r="E96" s="73" t="s">
        <v>325</v>
      </c>
      <c r="F96" s="73"/>
      <c r="G96" s="74"/>
      <c r="H96" s="66">
        <v>36000000</v>
      </c>
      <c r="I96" s="75"/>
      <c r="J96" s="75"/>
      <c r="K96" s="75"/>
      <c r="L96" s="75"/>
      <c r="M96" s="63"/>
      <c r="N96" s="63"/>
      <c r="O96" s="63"/>
      <c r="P96" s="63"/>
    </row>
    <row r="97" spans="2:16" ht="12.75">
      <c r="B97" s="80" t="s">
        <v>816</v>
      </c>
      <c r="C97" s="79" t="s">
        <v>412</v>
      </c>
      <c r="D97" s="72" t="s">
        <v>738</v>
      </c>
      <c r="E97" s="73" t="s">
        <v>325</v>
      </c>
      <c r="F97" s="73"/>
      <c r="G97" s="74"/>
      <c r="H97" s="66">
        <v>50000000</v>
      </c>
      <c r="I97" s="75"/>
      <c r="J97" s="75"/>
      <c r="K97" s="75"/>
      <c r="L97" s="75"/>
      <c r="M97" s="63"/>
      <c r="N97" s="63"/>
      <c r="O97" s="63"/>
      <c r="P97" s="63"/>
    </row>
    <row r="98" spans="2:16" ht="12.75">
      <c r="B98" s="80" t="s">
        <v>816</v>
      </c>
      <c r="C98" s="79" t="s">
        <v>413</v>
      </c>
      <c r="D98" s="72" t="s">
        <v>739</v>
      </c>
      <c r="E98" s="73" t="s">
        <v>325</v>
      </c>
      <c r="F98" s="73"/>
      <c r="G98" s="74"/>
      <c r="H98" s="66">
        <v>20000000</v>
      </c>
      <c r="I98" s="75"/>
      <c r="J98" s="75"/>
      <c r="K98" s="75"/>
      <c r="L98" s="75"/>
      <c r="M98" s="63"/>
      <c r="N98" s="63"/>
      <c r="O98" s="63"/>
      <c r="P98" s="63"/>
    </row>
    <row r="99" spans="2:16" ht="12.75">
      <c r="B99" s="80" t="s">
        <v>816</v>
      </c>
      <c r="C99" s="79" t="s">
        <v>414</v>
      </c>
      <c r="D99" s="72" t="s">
        <v>740</v>
      </c>
      <c r="E99" s="73" t="s">
        <v>325</v>
      </c>
      <c r="F99" s="73"/>
      <c r="G99" s="74"/>
      <c r="H99" s="66">
        <v>15000000</v>
      </c>
      <c r="I99" s="75"/>
      <c r="J99" s="75"/>
      <c r="K99" s="75"/>
      <c r="L99" s="75"/>
      <c r="M99" s="63"/>
      <c r="N99" s="63"/>
      <c r="O99" s="63"/>
      <c r="P99" s="63"/>
    </row>
    <row r="100" spans="2:16" ht="12.75">
      <c r="B100" s="78" t="s">
        <v>817</v>
      </c>
      <c r="C100" s="79" t="s">
        <v>160</v>
      </c>
      <c r="D100" s="72" t="s">
        <v>161</v>
      </c>
      <c r="E100" s="73" t="s">
        <v>325</v>
      </c>
      <c r="F100" s="73"/>
      <c r="G100" s="74"/>
      <c r="H100" s="66">
        <v>3000000</v>
      </c>
      <c r="I100" s="75"/>
      <c r="J100" s="75"/>
      <c r="K100" s="75"/>
      <c r="L100" s="75"/>
      <c r="M100" s="63"/>
      <c r="N100" s="63"/>
      <c r="O100" s="63"/>
      <c r="P100" s="63"/>
    </row>
    <row r="101" spans="2:16" ht="12.75">
      <c r="B101" s="78" t="s">
        <v>817</v>
      </c>
      <c r="C101" s="79" t="s">
        <v>162</v>
      </c>
      <c r="D101" s="72" t="s">
        <v>163</v>
      </c>
      <c r="E101" s="73" t="s">
        <v>325</v>
      </c>
      <c r="F101" s="73"/>
      <c r="G101" s="74"/>
      <c r="H101" s="66">
        <v>2500000</v>
      </c>
      <c r="I101" s="75"/>
      <c r="J101" s="75"/>
      <c r="K101" s="75"/>
      <c r="L101" s="75"/>
      <c r="M101" s="63"/>
      <c r="N101" s="63"/>
      <c r="O101" s="63"/>
      <c r="P101" s="63"/>
    </row>
    <row r="102" spans="2:16" ht="12.75">
      <c r="B102" s="78" t="s">
        <v>817</v>
      </c>
      <c r="C102" s="79" t="s">
        <v>164</v>
      </c>
      <c r="D102" s="72" t="s">
        <v>165</v>
      </c>
      <c r="E102" s="73" t="s">
        <v>325</v>
      </c>
      <c r="F102" s="73"/>
      <c r="G102" s="74"/>
      <c r="H102" s="66"/>
      <c r="I102" s="75"/>
      <c r="J102" s="75"/>
      <c r="K102" s="75"/>
      <c r="L102" s="75"/>
      <c r="M102" s="63"/>
      <c r="N102" s="63"/>
      <c r="O102" s="63"/>
      <c r="P102" s="63"/>
    </row>
    <row r="103" spans="2:16" ht="12.75">
      <c r="B103" s="78" t="s">
        <v>817</v>
      </c>
      <c r="C103" s="79" t="s">
        <v>415</v>
      </c>
      <c r="D103" s="72" t="s">
        <v>416</v>
      </c>
      <c r="E103" s="73" t="s">
        <v>325</v>
      </c>
      <c r="F103" s="73"/>
      <c r="G103" s="74"/>
      <c r="H103" s="66"/>
      <c r="I103" s="75"/>
      <c r="J103" s="75"/>
      <c r="K103" s="75"/>
      <c r="L103" s="75"/>
      <c r="M103" s="63"/>
      <c r="N103" s="63"/>
      <c r="O103" s="63"/>
      <c r="P103" s="63"/>
    </row>
    <row r="104" spans="2:16" ht="12.75">
      <c r="B104" s="78" t="s">
        <v>817</v>
      </c>
      <c r="C104" s="82" t="s">
        <v>417</v>
      </c>
      <c r="D104" s="72" t="s">
        <v>418</v>
      </c>
      <c r="E104" s="73" t="s">
        <v>325</v>
      </c>
      <c r="F104" s="73"/>
      <c r="G104" s="74"/>
      <c r="H104" s="66"/>
      <c r="I104" s="75"/>
      <c r="J104" s="75"/>
      <c r="K104" s="75"/>
      <c r="L104" s="75"/>
      <c r="M104" s="63"/>
      <c r="N104" s="63"/>
      <c r="O104" s="63"/>
      <c r="P104" s="63"/>
    </row>
    <row r="105" spans="2:16" ht="12.75">
      <c r="B105" s="78" t="s">
        <v>817</v>
      </c>
      <c r="C105" s="79" t="s">
        <v>419</v>
      </c>
      <c r="D105" s="72" t="s">
        <v>166</v>
      </c>
      <c r="E105" s="73" t="s">
        <v>325</v>
      </c>
      <c r="F105" s="73"/>
      <c r="G105" s="74"/>
      <c r="H105" s="66"/>
      <c r="I105" s="75"/>
      <c r="J105" s="75"/>
      <c r="K105" s="75"/>
      <c r="L105" s="75"/>
      <c r="M105" s="63"/>
      <c r="N105" s="63"/>
      <c r="O105" s="63"/>
      <c r="P105" s="63"/>
    </row>
    <row r="106" spans="2:16" ht="12.75">
      <c r="B106" s="78" t="s">
        <v>817</v>
      </c>
      <c r="C106" s="79" t="s">
        <v>420</v>
      </c>
      <c r="D106" s="72" t="s">
        <v>421</v>
      </c>
      <c r="E106" s="73" t="s">
        <v>325</v>
      </c>
      <c r="F106" s="73"/>
      <c r="G106" s="74"/>
      <c r="H106" s="66">
        <v>5000000</v>
      </c>
      <c r="I106" s="75"/>
      <c r="J106" s="75"/>
      <c r="K106" s="75"/>
      <c r="L106" s="75"/>
      <c r="M106" s="63"/>
      <c r="N106" s="63"/>
      <c r="O106" s="63"/>
      <c r="P106" s="63"/>
    </row>
    <row r="107" spans="2:16" ht="12.75">
      <c r="B107" s="78" t="s">
        <v>817</v>
      </c>
      <c r="C107" s="79" t="s">
        <v>422</v>
      </c>
      <c r="D107" s="72" t="s">
        <v>423</v>
      </c>
      <c r="E107" s="73" t="s">
        <v>325</v>
      </c>
      <c r="F107" s="73"/>
      <c r="G107" s="74"/>
      <c r="H107" s="66">
        <v>12000000</v>
      </c>
      <c r="I107" s="75"/>
      <c r="J107" s="75"/>
      <c r="K107" s="75"/>
      <c r="L107" s="75"/>
      <c r="M107" s="63"/>
      <c r="N107" s="63"/>
      <c r="O107" s="63"/>
      <c r="P107" s="63"/>
    </row>
    <row r="108" spans="2:16" ht="12.75">
      <c r="B108" s="78" t="s">
        <v>817</v>
      </c>
      <c r="C108" s="79" t="s">
        <v>424</v>
      </c>
      <c r="D108" s="72" t="s">
        <v>167</v>
      </c>
      <c r="E108" s="73" t="s">
        <v>325</v>
      </c>
      <c r="F108" s="73"/>
      <c r="G108" s="74"/>
      <c r="H108" s="66">
        <v>8000000</v>
      </c>
      <c r="I108" s="75"/>
      <c r="J108" s="75"/>
      <c r="K108" s="75"/>
      <c r="L108" s="75"/>
      <c r="M108" s="63"/>
      <c r="N108" s="63"/>
      <c r="O108" s="63"/>
      <c r="P108" s="63"/>
    </row>
    <row r="109" spans="2:16" ht="12.75">
      <c r="B109" s="78" t="s">
        <v>817</v>
      </c>
      <c r="C109" s="79" t="s">
        <v>426</v>
      </c>
      <c r="D109" s="72" t="s">
        <v>425</v>
      </c>
      <c r="E109" s="73" t="s">
        <v>325</v>
      </c>
      <c r="F109" s="73"/>
      <c r="G109" s="74"/>
      <c r="H109" s="66"/>
      <c r="I109" s="75"/>
      <c r="J109" s="75"/>
      <c r="K109" s="75"/>
      <c r="L109" s="75"/>
      <c r="M109" s="63"/>
      <c r="N109" s="63"/>
      <c r="O109" s="63"/>
      <c r="P109" s="63"/>
    </row>
    <row r="110" spans="2:16" ht="12.75">
      <c r="B110" s="78" t="s">
        <v>817</v>
      </c>
      <c r="C110" s="79" t="s">
        <v>427</v>
      </c>
      <c r="D110" s="72" t="s">
        <v>428</v>
      </c>
      <c r="E110" s="73" t="s">
        <v>325</v>
      </c>
      <c r="F110" s="73"/>
      <c r="G110" s="74"/>
      <c r="H110" s="66"/>
      <c r="I110" s="75"/>
      <c r="J110" s="75"/>
      <c r="K110" s="75"/>
      <c r="L110" s="75"/>
      <c r="M110" s="63"/>
      <c r="N110" s="63"/>
      <c r="O110" s="63"/>
      <c r="P110" s="63"/>
    </row>
    <row r="111" spans="2:16" ht="12.75">
      <c r="B111" s="78" t="s">
        <v>817</v>
      </c>
      <c r="C111" s="79" t="s">
        <v>429</v>
      </c>
      <c r="D111" s="72" t="s">
        <v>430</v>
      </c>
      <c r="E111" s="73" t="s">
        <v>325</v>
      </c>
      <c r="F111" s="73"/>
      <c r="G111" s="74"/>
      <c r="H111" s="66"/>
      <c r="I111" s="75"/>
      <c r="J111" s="75"/>
      <c r="K111" s="75"/>
      <c r="L111" s="75"/>
      <c r="M111" s="63"/>
      <c r="N111" s="63"/>
      <c r="O111" s="63"/>
      <c r="P111" s="63"/>
    </row>
    <row r="112" spans="2:16" ht="12.75">
      <c r="B112" s="78" t="s">
        <v>817</v>
      </c>
      <c r="C112" s="79" t="s">
        <v>431</v>
      </c>
      <c r="D112" s="72" t="s">
        <v>432</v>
      </c>
      <c r="E112" s="73" t="s">
        <v>325</v>
      </c>
      <c r="F112" s="73"/>
      <c r="G112" s="74"/>
      <c r="H112" s="66"/>
      <c r="I112" s="75"/>
      <c r="J112" s="75"/>
      <c r="K112" s="75"/>
      <c r="L112" s="75"/>
      <c r="M112" s="63"/>
      <c r="N112" s="63"/>
      <c r="O112" s="63"/>
      <c r="P112" s="63"/>
    </row>
    <row r="113" spans="2:16" ht="12.75">
      <c r="B113" s="78" t="s">
        <v>818</v>
      </c>
      <c r="C113" s="79" t="s">
        <v>708</v>
      </c>
      <c r="D113" s="72" t="s">
        <v>433</v>
      </c>
      <c r="E113" s="73" t="s">
        <v>325</v>
      </c>
      <c r="F113" s="73"/>
      <c r="G113" s="74"/>
      <c r="H113" s="66">
        <v>70000000</v>
      </c>
      <c r="I113" s="75"/>
      <c r="J113" s="75"/>
      <c r="K113" s="75"/>
      <c r="L113" s="75"/>
      <c r="M113" s="63"/>
      <c r="N113" s="63"/>
      <c r="O113" s="63"/>
      <c r="P113" s="63"/>
    </row>
    <row r="114" spans="2:16" ht="12.75">
      <c r="B114" s="78" t="s">
        <v>819</v>
      </c>
      <c r="C114" s="79" t="s">
        <v>434</v>
      </c>
      <c r="D114" s="72" t="s">
        <v>435</v>
      </c>
      <c r="E114" s="73" t="s">
        <v>325</v>
      </c>
      <c r="F114" s="73"/>
      <c r="G114" s="74"/>
      <c r="H114" s="66">
        <v>31543000</v>
      </c>
      <c r="I114" s="75"/>
      <c r="J114" s="75"/>
      <c r="K114" s="75"/>
      <c r="L114" s="75"/>
      <c r="M114" s="63"/>
      <c r="N114" s="63"/>
      <c r="O114" s="63"/>
      <c r="P114" s="63"/>
    </row>
    <row r="115" spans="2:16" ht="12.75">
      <c r="B115" s="78" t="s">
        <v>820</v>
      </c>
      <c r="C115" s="79" t="s">
        <v>436</v>
      </c>
      <c r="D115" s="72" t="s">
        <v>437</v>
      </c>
      <c r="E115" s="73" t="s">
        <v>325</v>
      </c>
      <c r="F115" s="73"/>
      <c r="G115" s="74"/>
      <c r="H115" s="66">
        <v>2550000</v>
      </c>
      <c r="I115" s="75"/>
      <c r="J115" s="75"/>
      <c r="K115" s="75"/>
      <c r="L115" s="75"/>
      <c r="M115" s="63"/>
      <c r="N115" s="63"/>
      <c r="O115" s="63"/>
      <c r="P115" s="63"/>
    </row>
    <row r="116" spans="2:16" ht="12.75">
      <c r="B116" s="80" t="s">
        <v>821</v>
      </c>
      <c r="C116" s="79" t="s">
        <v>438</v>
      </c>
      <c r="D116" s="72" t="s">
        <v>439</v>
      </c>
      <c r="E116" s="73" t="s">
        <v>325</v>
      </c>
      <c r="F116" s="73"/>
      <c r="G116" s="74"/>
      <c r="H116" s="66">
        <v>96940214</v>
      </c>
      <c r="I116" s="75"/>
      <c r="J116" s="75"/>
      <c r="K116" s="75"/>
      <c r="L116" s="75"/>
      <c r="M116" s="63"/>
      <c r="N116" s="63"/>
      <c r="O116" s="63"/>
      <c r="P116" s="63"/>
    </row>
    <row r="117" spans="2:16" ht="12.75">
      <c r="B117" s="78" t="s">
        <v>822</v>
      </c>
      <c r="C117" s="81" t="s">
        <v>143</v>
      </c>
      <c r="D117" s="72" t="s">
        <v>168</v>
      </c>
      <c r="E117" s="73" t="s">
        <v>325</v>
      </c>
      <c r="F117" s="73"/>
      <c r="G117" s="74"/>
      <c r="H117" s="66">
        <v>-20000000</v>
      </c>
      <c r="I117" s="75"/>
      <c r="J117" s="75"/>
      <c r="K117" s="75"/>
      <c r="L117" s="75"/>
      <c r="M117" s="63"/>
      <c r="N117" s="63"/>
      <c r="O117" s="63"/>
      <c r="P117" s="63"/>
    </row>
    <row r="118" spans="2:16" ht="12.75">
      <c r="B118" s="78" t="s">
        <v>823</v>
      </c>
      <c r="C118" s="79" t="s">
        <v>169</v>
      </c>
      <c r="D118" s="72" t="s">
        <v>170</v>
      </c>
      <c r="E118" s="73" t="s">
        <v>325</v>
      </c>
      <c r="F118" s="73"/>
      <c r="G118" s="74"/>
      <c r="H118" s="66">
        <v>99357000</v>
      </c>
      <c r="I118" s="75"/>
      <c r="J118" s="75"/>
      <c r="K118" s="75"/>
      <c r="L118" s="75"/>
      <c r="M118" s="63"/>
      <c r="N118" s="63"/>
      <c r="O118" s="63"/>
      <c r="P118" s="63"/>
    </row>
    <row r="119" spans="2:16" ht="12.75">
      <c r="B119" s="80" t="s">
        <v>824</v>
      </c>
      <c r="C119" s="79" t="s">
        <v>171</v>
      </c>
      <c r="D119" s="72" t="s">
        <v>172</v>
      </c>
      <c r="E119" s="73" t="s">
        <v>325</v>
      </c>
      <c r="F119" s="73"/>
      <c r="G119" s="74"/>
      <c r="H119" s="66">
        <v>30000000</v>
      </c>
      <c r="I119" s="75"/>
      <c r="J119" s="75"/>
      <c r="K119" s="75"/>
      <c r="L119" s="75"/>
      <c r="M119" s="63"/>
      <c r="N119" s="63"/>
      <c r="O119" s="63"/>
      <c r="P119" s="63"/>
    </row>
    <row r="120" spans="2:16" ht="12.75">
      <c r="B120" s="80" t="s">
        <v>824</v>
      </c>
      <c r="C120" s="79" t="s">
        <v>173</v>
      </c>
      <c r="D120" s="72" t="s">
        <v>174</v>
      </c>
      <c r="E120" s="73" t="s">
        <v>325</v>
      </c>
      <c r="F120" s="73"/>
      <c r="G120" s="74"/>
      <c r="H120" s="66"/>
      <c r="I120" s="75"/>
      <c r="J120" s="75"/>
      <c r="K120" s="75"/>
      <c r="L120" s="75"/>
      <c r="M120" s="63"/>
      <c r="N120" s="63"/>
      <c r="O120" s="63"/>
      <c r="P120" s="63"/>
    </row>
    <row r="121" spans="2:16" ht="12.75">
      <c r="B121" s="80" t="s">
        <v>824</v>
      </c>
      <c r="C121" s="79" t="s">
        <v>175</v>
      </c>
      <c r="D121" s="72" t="s">
        <v>176</v>
      </c>
      <c r="E121" s="73" t="s">
        <v>325</v>
      </c>
      <c r="F121" s="73"/>
      <c r="G121" s="74"/>
      <c r="H121" s="66"/>
      <c r="I121" s="75"/>
      <c r="J121" s="75"/>
      <c r="K121" s="75"/>
      <c r="L121" s="75"/>
      <c r="M121" s="63"/>
      <c r="N121" s="63"/>
      <c r="O121" s="63"/>
      <c r="P121" s="63"/>
    </row>
    <row r="122" spans="2:16" ht="12.75">
      <c r="B122" s="80" t="s">
        <v>824</v>
      </c>
      <c r="C122" s="79" t="s">
        <v>709</v>
      </c>
      <c r="D122" s="72" t="s">
        <v>178</v>
      </c>
      <c r="E122" s="73" t="s">
        <v>325</v>
      </c>
      <c r="F122" s="73"/>
      <c r="G122" s="74"/>
      <c r="H122" s="66"/>
      <c r="I122" s="75"/>
      <c r="J122" s="75"/>
      <c r="K122" s="75"/>
      <c r="L122" s="75"/>
      <c r="M122" s="63"/>
      <c r="N122" s="63"/>
      <c r="O122" s="63"/>
      <c r="P122" s="63"/>
    </row>
    <row r="123" spans="2:16" ht="12.75">
      <c r="B123" s="80" t="s">
        <v>824</v>
      </c>
      <c r="C123" s="79" t="s">
        <v>177</v>
      </c>
      <c r="D123" s="72" t="s">
        <v>440</v>
      </c>
      <c r="E123" s="73" t="s">
        <v>325</v>
      </c>
      <c r="F123" s="73"/>
      <c r="G123" s="74"/>
      <c r="H123" s="66">
        <v>22300000</v>
      </c>
      <c r="I123" s="75"/>
      <c r="J123" s="75"/>
      <c r="K123" s="75"/>
      <c r="L123" s="75"/>
      <c r="M123" s="63"/>
      <c r="N123" s="63"/>
      <c r="O123" s="63"/>
      <c r="P123" s="63"/>
    </row>
    <row r="124" spans="2:16" ht="12.75">
      <c r="B124" s="80" t="s">
        <v>825</v>
      </c>
      <c r="C124" s="79" t="s">
        <v>705</v>
      </c>
      <c r="D124" s="77" t="s">
        <v>706</v>
      </c>
      <c r="E124" s="73" t="s">
        <v>325</v>
      </c>
      <c r="F124" s="73"/>
      <c r="G124" s="74"/>
      <c r="H124" s="66">
        <v>175000000</v>
      </c>
      <c r="I124" s="75"/>
      <c r="J124" s="75"/>
      <c r="K124" s="75"/>
      <c r="L124" s="75"/>
      <c r="M124" s="63"/>
      <c r="N124" s="63"/>
      <c r="O124" s="63"/>
      <c r="P124" s="63"/>
    </row>
    <row r="125" spans="2:16" ht="12.75">
      <c r="B125" s="80" t="s">
        <v>826</v>
      </c>
      <c r="C125" s="79" t="s">
        <v>704</v>
      </c>
      <c r="D125" s="77" t="s">
        <v>707</v>
      </c>
      <c r="E125" s="73" t="s">
        <v>325</v>
      </c>
      <c r="F125" s="73"/>
      <c r="G125" s="74"/>
      <c r="H125" s="66">
        <v>750000000</v>
      </c>
      <c r="I125" s="75"/>
      <c r="J125" s="75"/>
      <c r="K125" s="75"/>
      <c r="L125" s="75"/>
      <c r="M125" s="63"/>
      <c r="N125" s="63"/>
      <c r="O125" s="63"/>
      <c r="P125" s="63"/>
    </row>
    <row r="126" spans="2:16" ht="12.75">
      <c r="B126" s="80" t="s">
        <v>827</v>
      </c>
      <c r="C126" s="79" t="s">
        <v>441</v>
      </c>
      <c r="D126" s="72" t="s">
        <v>442</v>
      </c>
      <c r="E126" s="73" t="s">
        <v>325</v>
      </c>
      <c r="F126" s="73"/>
      <c r="G126" s="74"/>
      <c r="H126" s="66">
        <v>40000000</v>
      </c>
      <c r="I126" s="75"/>
      <c r="J126" s="75"/>
      <c r="K126" s="75"/>
      <c r="L126" s="75"/>
      <c r="M126" s="63"/>
      <c r="N126" s="63"/>
      <c r="O126" s="63"/>
      <c r="P126" s="63"/>
    </row>
    <row r="127" spans="2:16" ht="12.75">
      <c r="B127" s="80" t="s">
        <v>828</v>
      </c>
      <c r="C127" s="81" t="s">
        <v>179</v>
      </c>
      <c r="D127" s="72" t="s">
        <v>5</v>
      </c>
      <c r="E127" s="73" t="s">
        <v>325</v>
      </c>
      <c r="F127" s="73"/>
      <c r="G127" s="74"/>
      <c r="H127" s="66">
        <v>148150000</v>
      </c>
      <c r="I127" s="75"/>
      <c r="J127" s="75"/>
      <c r="K127" s="75"/>
      <c r="L127" s="75"/>
      <c r="M127" s="63"/>
      <c r="N127" s="63"/>
      <c r="O127" s="63"/>
      <c r="P127" s="63"/>
    </row>
    <row r="128" spans="2:16" ht="12.75">
      <c r="B128" s="80" t="s">
        <v>828</v>
      </c>
      <c r="C128" s="81" t="s">
        <v>180</v>
      </c>
      <c r="D128" s="72" t="s">
        <v>151</v>
      </c>
      <c r="E128" s="73" t="s">
        <v>325</v>
      </c>
      <c r="F128" s="73"/>
      <c r="G128" s="74"/>
      <c r="H128" s="66">
        <v>56000000</v>
      </c>
      <c r="I128" s="75"/>
      <c r="J128" s="75"/>
      <c r="K128" s="75"/>
      <c r="L128" s="75"/>
      <c r="M128" s="63"/>
      <c r="N128" s="63"/>
      <c r="O128" s="63"/>
      <c r="P128" s="63"/>
    </row>
    <row r="129" spans="2:16" ht="12.75">
      <c r="B129" s="80" t="s">
        <v>828</v>
      </c>
      <c r="C129" s="81" t="s">
        <v>181</v>
      </c>
      <c r="D129" s="72" t="s">
        <v>182</v>
      </c>
      <c r="E129" s="73" t="s">
        <v>325</v>
      </c>
      <c r="F129" s="73"/>
      <c r="G129" s="74"/>
      <c r="H129" s="66">
        <v>58000000</v>
      </c>
      <c r="I129" s="75"/>
      <c r="J129" s="75"/>
      <c r="K129" s="75"/>
      <c r="L129" s="75"/>
      <c r="M129" s="63"/>
      <c r="N129" s="63"/>
      <c r="O129" s="63"/>
      <c r="P129" s="63"/>
    </row>
    <row r="130" spans="2:16" ht="12.75">
      <c r="B130" s="80" t="s">
        <v>828</v>
      </c>
      <c r="C130" s="81" t="s">
        <v>183</v>
      </c>
      <c r="D130" s="72" t="s">
        <v>184</v>
      </c>
      <c r="E130" s="73" t="s">
        <v>325</v>
      </c>
      <c r="F130" s="73"/>
      <c r="G130" s="74"/>
      <c r="H130" s="66">
        <v>65000000</v>
      </c>
      <c r="I130" s="75"/>
      <c r="J130" s="75"/>
      <c r="K130" s="75"/>
      <c r="L130" s="75"/>
      <c r="M130" s="63"/>
      <c r="N130" s="63"/>
      <c r="O130" s="63"/>
      <c r="P130" s="63"/>
    </row>
    <row r="131" spans="2:16" ht="12.75">
      <c r="B131" s="80" t="s">
        <v>829</v>
      </c>
      <c r="C131" s="79" t="s">
        <v>185</v>
      </c>
      <c r="D131" s="72" t="s">
        <v>186</v>
      </c>
      <c r="E131" s="73" t="s">
        <v>325</v>
      </c>
      <c r="F131" s="73"/>
      <c r="G131" s="74"/>
      <c r="H131" s="66">
        <v>140000000</v>
      </c>
      <c r="I131" s="75"/>
      <c r="J131" s="75"/>
      <c r="K131" s="75"/>
      <c r="L131" s="75"/>
      <c r="M131" s="63"/>
      <c r="N131" s="63"/>
      <c r="O131" s="63"/>
      <c r="P131" s="63"/>
    </row>
    <row r="132" spans="2:16" ht="12.75">
      <c r="B132" s="80" t="s">
        <v>830</v>
      </c>
      <c r="C132" s="79" t="s">
        <v>443</v>
      </c>
      <c r="D132" s="72" t="s">
        <v>444</v>
      </c>
      <c r="E132" s="73" t="s">
        <v>325</v>
      </c>
      <c r="F132" s="73"/>
      <c r="G132" s="74"/>
      <c r="H132" s="66">
        <v>3343650790</v>
      </c>
      <c r="I132" s="75"/>
      <c r="J132" s="75"/>
      <c r="K132" s="75"/>
      <c r="L132" s="75"/>
      <c r="M132" s="63"/>
      <c r="N132" s="63"/>
      <c r="O132" s="63"/>
      <c r="P132" s="63"/>
    </row>
    <row r="133" spans="2:16" ht="12.75">
      <c r="B133" s="80" t="s">
        <v>831</v>
      </c>
      <c r="C133" s="79" t="s">
        <v>445</v>
      </c>
      <c r="D133" s="72" t="s">
        <v>446</v>
      </c>
      <c r="E133" s="73" t="s">
        <v>325</v>
      </c>
      <c r="F133" s="73"/>
      <c r="G133" s="74"/>
      <c r="H133" s="66"/>
      <c r="I133" s="75"/>
      <c r="J133" s="75"/>
      <c r="K133" s="75"/>
      <c r="L133" s="75"/>
      <c r="M133" s="63"/>
      <c r="N133" s="63"/>
      <c r="O133" s="63"/>
      <c r="P133" s="63"/>
    </row>
    <row r="134" spans="2:16" ht="12.75">
      <c r="B134" s="80" t="s">
        <v>832</v>
      </c>
      <c r="C134" s="79" t="s">
        <v>0</v>
      </c>
      <c r="D134" s="72" t="s">
        <v>148</v>
      </c>
      <c r="E134" s="73" t="s">
        <v>325</v>
      </c>
      <c r="F134" s="73"/>
      <c r="G134" s="74"/>
      <c r="H134" s="66"/>
      <c r="I134" s="75"/>
      <c r="J134" s="75"/>
      <c r="K134" s="75"/>
      <c r="L134" s="75"/>
      <c r="M134" s="63"/>
      <c r="N134" s="63"/>
      <c r="O134" s="63"/>
      <c r="P134" s="63"/>
    </row>
    <row r="135" spans="2:16" ht="12.75">
      <c r="B135" s="80" t="s">
        <v>833</v>
      </c>
      <c r="C135" s="79" t="s">
        <v>1</v>
      </c>
      <c r="D135" s="72" t="s">
        <v>2</v>
      </c>
      <c r="E135" s="73" t="s">
        <v>325</v>
      </c>
      <c r="F135" s="73"/>
      <c r="G135" s="74"/>
      <c r="H135" s="66">
        <v>78000000</v>
      </c>
      <c r="I135" s="75"/>
      <c r="J135" s="75"/>
      <c r="K135" s="75"/>
      <c r="L135" s="75"/>
      <c r="M135" s="63"/>
      <c r="N135" s="63"/>
      <c r="O135" s="63"/>
      <c r="P135" s="63"/>
    </row>
    <row r="136" spans="2:16" ht="12.75">
      <c r="B136" s="80" t="s">
        <v>834</v>
      </c>
      <c r="C136" s="81" t="s">
        <v>3</v>
      </c>
      <c r="D136" s="72" t="s">
        <v>187</v>
      </c>
      <c r="E136" s="73" t="s">
        <v>325</v>
      </c>
      <c r="F136" s="73"/>
      <c r="G136" s="74"/>
      <c r="H136" s="66">
        <v>23000000</v>
      </c>
      <c r="I136" s="75"/>
      <c r="J136" s="75"/>
      <c r="K136" s="75"/>
      <c r="L136" s="75"/>
      <c r="M136" s="63"/>
      <c r="N136" s="63"/>
      <c r="O136" s="63"/>
      <c r="P136" s="63"/>
    </row>
    <row r="137" spans="2:16" ht="12.75">
      <c r="B137" s="80" t="s">
        <v>835</v>
      </c>
      <c r="C137" s="79" t="s">
        <v>292</v>
      </c>
      <c r="D137" s="72" t="s">
        <v>147</v>
      </c>
      <c r="E137" s="73" t="s">
        <v>325</v>
      </c>
      <c r="F137" s="73"/>
      <c r="G137" s="74"/>
      <c r="H137" s="66">
        <v>16000000</v>
      </c>
      <c r="I137" s="75"/>
      <c r="J137" s="75"/>
      <c r="K137" s="75"/>
      <c r="L137" s="75"/>
      <c r="M137" s="63"/>
      <c r="N137" s="63"/>
      <c r="O137" s="63"/>
      <c r="P137" s="63"/>
    </row>
    <row r="138" spans="2:16" ht="12.75">
      <c r="B138" s="80" t="s">
        <v>836</v>
      </c>
      <c r="C138" s="79" t="s">
        <v>293</v>
      </c>
      <c r="D138" s="72" t="s">
        <v>873</v>
      </c>
      <c r="E138" s="73" t="s">
        <v>310</v>
      </c>
      <c r="F138" s="73"/>
      <c r="G138" s="74"/>
      <c r="H138" s="66">
        <v>8000000</v>
      </c>
      <c r="I138" s="75"/>
      <c r="J138" s="75"/>
      <c r="K138" s="75"/>
      <c r="L138" s="75"/>
      <c r="M138" s="63"/>
      <c r="N138" s="63"/>
      <c r="O138" s="63"/>
      <c r="P138" s="63"/>
    </row>
    <row r="139" spans="2:16" ht="12.75">
      <c r="B139" s="80" t="s">
        <v>837</v>
      </c>
      <c r="C139" s="79" t="s">
        <v>4</v>
      </c>
      <c r="D139" s="72" t="s">
        <v>149</v>
      </c>
      <c r="E139" s="73" t="s">
        <v>325</v>
      </c>
      <c r="F139" s="73"/>
      <c r="G139" s="74"/>
      <c r="H139" s="66">
        <v>75000000</v>
      </c>
      <c r="I139" s="75"/>
      <c r="J139" s="75"/>
      <c r="K139" s="75"/>
      <c r="L139" s="75"/>
      <c r="M139" s="63"/>
      <c r="N139" s="63"/>
      <c r="O139" s="63"/>
      <c r="P139" s="63"/>
    </row>
    <row r="140" spans="2:16" ht="12.75">
      <c r="B140" s="80" t="s">
        <v>838</v>
      </c>
      <c r="C140" s="79" t="s">
        <v>6</v>
      </c>
      <c r="D140" s="72" t="s">
        <v>7</v>
      </c>
      <c r="E140" s="73" t="s">
        <v>325</v>
      </c>
      <c r="F140" s="73"/>
      <c r="G140" s="74"/>
      <c r="H140" s="66">
        <v>50000000</v>
      </c>
      <c r="I140" s="75"/>
      <c r="J140" s="75"/>
      <c r="K140" s="75"/>
      <c r="L140" s="75"/>
      <c r="M140" s="63"/>
      <c r="N140" s="63"/>
      <c r="O140" s="63"/>
      <c r="P140" s="63"/>
    </row>
    <row r="141" spans="2:16" ht="12.75">
      <c r="B141" s="80" t="s">
        <v>839</v>
      </c>
      <c r="C141" s="79" t="s">
        <v>8</v>
      </c>
      <c r="D141" s="72" t="s">
        <v>9</v>
      </c>
      <c r="E141" s="73" t="s">
        <v>325</v>
      </c>
      <c r="F141" s="73"/>
      <c r="G141" s="74"/>
      <c r="H141" s="66"/>
      <c r="I141" s="75"/>
      <c r="J141" s="75"/>
      <c r="K141" s="75"/>
      <c r="L141" s="75"/>
      <c r="M141" s="63"/>
      <c r="N141" s="63"/>
      <c r="O141" s="63"/>
      <c r="P141" s="63"/>
    </row>
    <row r="142" spans="2:16" ht="12.75">
      <c r="B142" s="80" t="s">
        <v>839</v>
      </c>
      <c r="C142" s="79" t="s">
        <v>10</v>
      </c>
      <c r="D142" s="72" t="s">
        <v>11</v>
      </c>
      <c r="E142" s="73" t="s">
        <v>325</v>
      </c>
      <c r="F142" s="73"/>
      <c r="G142" s="74"/>
      <c r="H142" s="66"/>
      <c r="I142" s="75"/>
      <c r="J142" s="75"/>
      <c r="K142" s="75"/>
      <c r="L142" s="75"/>
      <c r="M142" s="63"/>
      <c r="N142" s="63"/>
      <c r="O142" s="63"/>
      <c r="P142" s="63"/>
    </row>
    <row r="143" spans="2:16" ht="12.75">
      <c r="B143" s="80" t="s">
        <v>840</v>
      </c>
      <c r="C143" s="79" t="s">
        <v>12</v>
      </c>
      <c r="D143" s="72" t="s">
        <v>150</v>
      </c>
      <c r="E143" s="73" t="s">
        <v>325</v>
      </c>
      <c r="F143" s="73"/>
      <c r="G143" s="74"/>
      <c r="H143" s="66">
        <f>175289986+988010</f>
        <v>176277996</v>
      </c>
      <c r="I143" s="75"/>
      <c r="J143" s="75"/>
      <c r="K143" s="75"/>
      <c r="L143" s="75"/>
      <c r="M143" s="63"/>
      <c r="N143" s="63"/>
      <c r="O143" s="63"/>
      <c r="P143" s="63"/>
    </row>
    <row r="144" spans="2:16" ht="12.75">
      <c r="B144" s="80"/>
      <c r="C144" s="79" t="s">
        <v>13</v>
      </c>
      <c r="D144" s="72" t="s">
        <v>14</v>
      </c>
      <c r="E144" s="73" t="s">
        <v>325</v>
      </c>
      <c r="F144" s="73"/>
      <c r="G144" s="74"/>
      <c r="H144" s="66"/>
      <c r="I144" s="75"/>
      <c r="J144" s="75"/>
      <c r="K144" s="75"/>
      <c r="L144" s="75"/>
      <c r="M144" s="63"/>
      <c r="N144" s="63"/>
      <c r="O144" s="63"/>
      <c r="P144" s="63"/>
    </row>
    <row r="145" spans="2:16" ht="12.75">
      <c r="B145" s="80"/>
      <c r="C145" s="79" t="s">
        <v>15</v>
      </c>
      <c r="D145" s="72" t="s">
        <v>16</v>
      </c>
      <c r="E145" s="73" t="s">
        <v>325</v>
      </c>
      <c r="F145" s="73"/>
      <c r="G145" s="74"/>
      <c r="H145" s="66"/>
      <c r="I145" s="75"/>
      <c r="J145" s="75"/>
      <c r="K145" s="75"/>
      <c r="L145" s="75"/>
      <c r="M145" s="63"/>
      <c r="N145" s="63"/>
      <c r="O145" s="63"/>
      <c r="P145" s="63"/>
    </row>
    <row r="146" spans="2:16" ht="12.75">
      <c r="B146" s="80"/>
      <c r="C146" s="79" t="s">
        <v>17</v>
      </c>
      <c r="D146" s="72" t="s">
        <v>18</v>
      </c>
      <c r="E146" s="73" t="s">
        <v>325</v>
      </c>
      <c r="F146" s="73"/>
      <c r="G146" s="74"/>
      <c r="H146" s="66"/>
      <c r="I146" s="75"/>
      <c r="J146" s="75"/>
      <c r="K146" s="75"/>
      <c r="L146" s="75"/>
      <c r="M146" s="63"/>
      <c r="N146" s="63"/>
      <c r="O146" s="63"/>
      <c r="P146" s="63"/>
    </row>
    <row r="147" spans="2:16" s="65" customFormat="1" ht="12.75">
      <c r="B147" s="80"/>
      <c r="C147" s="79" t="s">
        <v>19</v>
      </c>
      <c r="D147" s="72" t="s">
        <v>14</v>
      </c>
      <c r="E147" s="73" t="s">
        <v>325</v>
      </c>
      <c r="F147" s="73"/>
      <c r="G147" s="74"/>
      <c r="H147" s="66"/>
      <c r="I147" s="75"/>
      <c r="J147" s="75"/>
      <c r="K147" s="75"/>
      <c r="L147" s="75"/>
      <c r="M147" s="63"/>
      <c r="N147" s="63"/>
      <c r="O147" s="63"/>
      <c r="P147" s="63"/>
    </row>
    <row r="148" spans="2:16" s="65" customFormat="1" ht="12.75">
      <c r="B148" s="80"/>
      <c r="C148" s="79" t="s">
        <v>20</v>
      </c>
      <c r="D148" s="72" t="s">
        <v>16</v>
      </c>
      <c r="E148" s="73" t="s">
        <v>325</v>
      </c>
      <c r="F148" s="73"/>
      <c r="G148" s="74"/>
      <c r="H148" s="66"/>
      <c r="I148" s="75"/>
      <c r="J148" s="75"/>
      <c r="K148" s="75"/>
      <c r="L148" s="75"/>
      <c r="M148" s="63"/>
      <c r="N148" s="63"/>
      <c r="O148" s="63"/>
      <c r="P148" s="63"/>
    </row>
    <row r="149" spans="2:16" s="65" customFormat="1" ht="12.75">
      <c r="B149" s="80"/>
      <c r="C149" s="79" t="s">
        <v>21</v>
      </c>
      <c r="D149" s="72" t="s">
        <v>18</v>
      </c>
      <c r="E149" s="73" t="s">
        <v>325</v>
      </c>
      <c r="F149" s="73"/>
      <c r="G149" s="74"/>
      <c r="H149" s="66"/>
      <c r="I149" s="75"/>
      <c r="J149" s="75"/>
      <c r="K149" s="75"/>
      <c r="L149" s="75"/>
      <c r="M149" s="63"/>
      <c r="N149" s="63"/>
      <c r="O149" s="63"/>
      <c r="P149" s="63"/>
    </row>
    <row r="150" spans="2:16" s="64" customFormat="1" ht="12.75">
      <c r="B150" s="80"/>
      <c r="C150" s="79" t="s">
        <v>22</v>
      </c>
      <c r="D150" s="72" t="s">
        <v>710</v>
      </c>
      <c r="E150" s="73" t="s">
        <v>325</v>
      </c>
      <c r="F150" s="73"/>
      <c r="G150" s="74"/>
      <c r="H150" s="66"/>
      <c r="I150" s="75"/>
      <c r="J150" s="75"/>
      <c r="K150" s="75"/>
      <c r="L150" s="75"/>
      <c r="M150" s="63"/>
      <c r="N150" s="63"/>
      <c r="O150" s="63"/>
      <c r="P150" s="63"/>
    </row>
    <row r="151" spans="2:16" s="64" customFormat="1" ht="12.75">
      <c r="B151" s="80"/>
      <c r="C151" s="79" t="s">
        <v>23</v>
      </c>
      <c r="D151" s="72" t="s">
        <v>711</v>
      </c>
      <c r="E151" s="73" t="s">
        <v>325</v>
      </c>
      <c r="F151" s="73"/>
      <c r="G151" s="74"/>
      <c r="H151" s="66"/>
      <c r="I151" s="75"/>
      <c r="J151" s="75"/>
      <c r="K151" s="75"/>
      <c r="L151" s="75"/>
      <c r="M151" s="63"/>
      <c r="N151" s="63"/>
      <c r="O151" s="63"/>
      <c r="P151" s="63"/>
    </row>
    <row r="152" spans="2:16" ht="12.75">
      <c r="B152" s="80"/>
      <c r="C152" s="79" t="s">
        <v>712</v>
      </c>
      <c r="D152" s="72" t="s">
        <v>24</v>
      </c>
      <c r="E152" s="73" t="s">
        <v>310</v>
      </c>
      <c r="F152" s="73"/>
      <c r="G152" s="74"/>
      <c r="H152" s="66"/>
      <c r="I152" s="75"/>
      <c r="J152" s="75"/>
      <c r="K152" s="75"/>
      <c r="L152" s="75"/>
      <c r="M152" s="63"/>
      <c r="N152" s="63"/>
      <c r="O152" s="63"/>
      <c r="P152" s="63"/>
    </row>
    <row r="153" spans="2:16" ht="12.75">
      <c r="B153" s="80"/>
      <c r="C153" s="79" t="s">
        <v>713</v>
      </c>
      <c r="D153" s="72" t="s">
        <v>25</v>
      </c>
      <c r="E153" s="73" t="s">
        <v>310</v>
      </c>
      <c r="F153" s="73"/>
      <c r="G153" s="74"/>
      <c r="H153" s="66"/>
      <c r="I153" s="75"/>
      <c r="J153" s="75"/>
      <c r="K153" s="75"/>
      <c r="L153" s="75"/>
      <c r="M153" s="63"/>
      <c r="N153" s="63"/>
      <c r="O153" s="63"/>
      <c r="P153" s="63"/>
    </row>
    <row r="154" spans="2:16" ht="12.75">
      <c r="B154" s="80"/>
      <c r="C154" s="79" t="s">
        <v>714</v>
      </c>
      <c r="D154" s="72" t="s">
        <v>771</v>
      </c>
      <c r="E154" s="73" t="s">
        <v>310</v>
      </c>
      <c r="F154" s="73"/>
      <c r="G154" s="74"/>
      <c r="H154" s="66"/>
      <c r="I154" s="75"/>
      <c r="J154" s="75"/>
      <c r="K154" s="75"/>
      <c r="L154" s="75"/>
      <c r="M154" s="63"/>
      <c r="N154" s="63"/>
      <c r="O154" s="63"/>
      <c r="P154" s="63"/>
    </row>
    <row r="155" spans="2:16" ht="12.75">
      <c r="B155" s="80"/>
      <c r="C155" s="79" t="s">
        <v>26</v>
      </c>
      <c r="D155" s="72" t="s">
        <v>759</v>
      </c>
      <c r="E155" s="73" t="s">
        <v>310</v>
      </c>
      <c r="F155" s="73"/>
      <c r="G155" s="74"/>
      <c r="H155" s="66"/>
      <c r="I155" s="75"/>
      <c r="J155" s="75"/>
      <c r="K155" s="75"/>
      <c r="L155" s="75"/>
      <c r="M155" s="63"/>
      <c r="N155" s="63"/>
      <c r="O155" s="63"/>
      <c r="P155" s="63"/>
    </row>
    <row r="156" spans="2:16" ht="12.75">
      <c r="B156" s="80"/>
      <c r="C156" s="79" t="s">
        <v>27</v>
      </c>
      <c r="D156" s="72" t="s">
        <v>761</v>
      </c>
      <c r="E156" s="73" t="s">
        <v>310</v>
      </c>
      <c r="F156" s="73"/>
      <c r="G156" s="74"/>
      <c r="H156" s="66"/>
      <c r="I156" s="75"/>
      <c r="J156" s="75"/>
      <c r="K156" s="75"/>
      <c r="L156" s="75"/>
      <c r="M156" s="63"/>
      <c r="N156" s="63"/>
      <c r="O156" s="63"/>
      <c r="P156" s="63"/>
    </row>
    <row r="157" spans="2:16" s="65" customFormat="1" ht="12.75">
      <c r="B157" s="80"/>
      <c r="C157" s="79" t="s">
        <v>28</v>
      </c>
      <c r="D157" s="72" t="s">
        <v>763</v>
      </c>
      <c r="E157" s="73" t="s">
        <v>310</v>
      </c>
      <c r="F157" s="73"/>
      <c r="G157" s="74"/>
      <c r="H157" s="66"/>
      <c r="I157" s="75"/>
      <c r="J157" s="75"/>
      <c r="K157" s="75"/>
      <c r="L157" s="75"/>
      <c r="M157" s="63"/>
      <c r="N157" s="63"/>
      <c r="O157" s="63"/>
      <c r="P157" s="63"/>
    </row>
    <row r="158" spans="2:16" ht="12.75">
      <c r="B158" s="80"/>
      <c r="C158" s="79" t="s">
        <v>29</v>
      </c>
      <c r="D158" s="72" t="s">
        <v>764</v>
      </c>
      <c r="E158" s="73" t="s">
        <v>310</v>
      </c>
      <c r="F158" s="73"/>
      <c r="G158" s="74"/>
      <c r="H158" s="66"/>
      <c r="I158" s="75"/>
      <c r="J158" s="75"/>
      <c r="K158" s="75"/>
      <c r="L158" s="75"/>
      <c r="M158" s="63"/>
      <c r="N158" s="63"/>
      <c r="O158" s="63"/>
      <c r="P158" s="63"/>
    </row>
    <row r="159" spans="2:16" ht="12.75">
      <c r="B159" s="80"/>
      <c r="C159" s="79" t="s">
        <v>30</v>
      </c>
      <c r="D159" s="72" t="s">
        <v>760</v>
      </c>
      <c r="E159" s="73" t="s">
        <v>310</v>
      </c>
      <c r="F159" s="73"/>
      <c r="G159" s="74"/>
      <c r="H159" s="66"/>
      <c r="I159" s="75"/>
      <c r="J159" s="75"/>
      <c r="K159" s="75"/>
      <c r="L159" s="75"/>
      <c r="M159" s="63"/>
      <c r="N159" s="63"/>
      <c r="O159" s="63"/>
      <c r="P159" s="63"/>
    </row>
    <row r="160" spans="2:16" ht="12.75">
      <c r="B160" s="80"/>
      <c r="C160" s="79" t="s">
        <v>31</v>
      </c>
      <c r="D160" s="72" t="s">
        <v>762</v>
      </c>
      <c r="E160" s="73" t="s">
        <v>310</v>
      </c>
      <c r="F160" s="73"/>
      <c r="G160" s="74"/>
      <c r="H160" s="66"/>
      <c r="I160" s="75"/>
      <c r="J160" s="75"/>
      <c r="K160" s="75"/>
      <c r="L160" s="75"/>
      <c r="M160" s="63"/>
      <c r="N160" s="63"/>
      <c r="O160" s="63"/>
      <c r="P160" s="63"/>
    </row>
    <row r="161" spans="2:16" ht="12.75">
      <c r="B161" s="80"/>
      <c r="C161" s="79" t="s">
        <v>32</v>
      </c>
      <c r="D161" s="72" t="s">
        <v>766</v>
      </c>
      <c r="E161" s="73" t="s">
        <v>310</v>
      </c>
      <c r="F161" s="73"/>
      <c r="G161" s="74"/>
      <c r="H161" s="66"/>
      <c r="I161" s="75"/>
      <c r="J161" s="75"/>
      <c r="K161" s="75"/>
      <c r="L161" s="75"/>
      <c r="M161" s="63"/>
      <c r="N161" s="63"/>
      <c r="O161" s="63"/>
      <c r="P161" s="63"/>
    </row>
    <row r="162" spans="2:16" ht="12.75">
      <c r="B162" s="80"/>
      <c r="C162" s="79" t="s">
        <v>33</v>
      </c>
      <c r="D162" s="72" t="s">
        <v>765</v>
      </c>
      <c r="E162" s="73" t="s">
        <v>310</v>
      </c>
      <c r="F162" s="73"/>
      <c r="G162" s="74"/>
      <c r="H162" s="66"/>
      <c r="I162" s="75"/>
      <c r="J162" s="75"/>
      <c r="K162" s="75"/>
      <c r="L162" s="75"/>
      <c r="M162" s="63"/>
      <c r="N162" s="63"/>
      <c r="O162" s="63"/>
      <c r="P162" s="63"/>
    </row>
    <row r="163" spans="2:16" ht="12.75">
      <c r="B163" s="80"/>
      <c r="C163" s="79" t="s">
        <v>34</v>
      </c>
      <c r="D163" s="72" t="s">
        <v>35</v>
      </c>
      <c r="E163" s="73" t="s">
        <v>310</v>
      </c>
      <c r="F163" s="73"/>
      <c r="G163" s="74"/>
      <c r="H163" s="66"/>
      <c r="I163" s="75"/>
      <c r="J163" s="75"/>
      <c r="K163" s="75"/>
      <c r="L163" s="75"/>
      <c r="M163" s="63"/>
      <c r="N163" s="63"/>
      <c r="O163" s="63"/>
      <c r="P163" s="63"/>
    </row>
    <row r="164" spans="2:16" ht="12.75">
      <c r="B164" s="80"/>
      <c r="C164" s="79" t="s">
        <v>36</v>
      </c>
      <c r="D164" s="72" t="s">
        <v>37</v>
      </c>
      <c r="E164" s="73" t="s">
        <v>310</v>
      </c>
      <c r="F164" s="73"/>
      <c r="G164" s="74"/>
      <c r="H164" s="66"/>
      <c r="I164" s="75"/>
      <c r="J164" s="75"/>
      <c r="K164" s="75"/>
      <c r="L164" s="75"/>
      <c r="M164" s="63"/>
      <c r="N164" s="63"/>
      <c r="O164" s="63"/>
      <c r="P164" s="63"/>
    </row>
    <row r="165" spans="2:16" ht="12.75">
      <c r="B165" s="80"/>
      <c r="C165" s="79" t="s">
        <v>38</v>
      </c>
      <c r="D165" s="72" t="s">
        <v>39</v>
      </c>
      <c r="E165" s="73" t="s">
        <v>310</v>
      </c>
      <c r="F165" s="73"/>
      <c r="G165" s="74"/>
      <c r="H165" s="66"/>
      <c r="I165" s="75"/>
      <c r="J165" s="75"/>
      <c r="K165" s="75"/>
      <c r="L165" s="75"/>
      <c r="M165" s="63"/>
      <c r="N165" s="63"/>
      <c r="O165" s="63"/>
      <c r="P165" s="63"/>
    </row>
    <row r="166" spans="2:16" ht="12.75">
      <c r="B166" s="80"/>
      <c r="C166" s="79" t="s">
        <v>40</v>
      </c>
      <c r="D166" s="72" t="s">
        <v>41</v>
      </c>
      <c r="E166" s="73" t="s">
        <v>310</v>
      </c>
      <c r="F166" s="73"/>
      <c r="G166" s="74"/>
      <c r="H166" s="66"/>
      <c r="I166" s="75"/>
      <c r="J166" s="75"/>
      <c r="K166" s="75"/>
      <c r="L166" s="75"/>
      <c r="M166" s="63"/>
      <c r="N166" s="63"/>
      <c r="O166" s="63"/>
      <c r="P166" s="63"/>
    </row>
    <row r="167" spans="2:16" ht="12.75">
      <c r="B167" s="80"/>
      <c r="C167" s="79" t="s">
        <v>42</v>
      </c>
      <c r="D167" s="72" t="s">
        <v>43</v>
      </c>
      <c r="E167" s="73" t="s">
        <v>310</v>
      </c>
      <c r="F167" s="73"/>
      <c r="G167" s="74"/>
      <c r="H167" s="66"/>
      <c r="I167" s="75"/>
      <c r="J167" s="75"/>
      <c r="K167" s="75"/>
      <c r="L167" s="75"/>
      <c r="M167" s="63"/>
      <c r="N167" s="63"/>
      <c r="O167" s="63"/>
      <c r="P167" s="63"/>
    </row>
    <row r="168" spans="2:16" ht="12.75">
      <c r="B168" s="80"/>
      <c r="C168" s="79" t="s">
        <v>44</v>
      </c>
      <c r="D168" s="72" t="s">
        <v>45</v>
      </c>
      <c r="E168" s="73" t="s">
        <v>310</v>
      </c>
      <c r="F168" s="73"/>
      <c r="G168" s="74"/>
      <c r="H168" s="66"/>
      <c r="I168" s="75"/>
      <c r="J168" s="75"/>
      <c r="K168" s="75"/>
      <c r="L168" s="75"/>
      <c r="M168" s="63"/>
      <c r="N168" s="63"/>
      <c r="O168" s="63"/>
      <c r="P168" s="63"/>
    </row>
    <row r="169" spans="2:16" ht="12.75">
      <c r="B169" s="80"/>
      <c r="C169" s="79" t="s">
        <v>46</v>
      </c>
      <c r="D169" s="72" t="s">
        <v>47</v>
      </c>
      <c r="E169" s="73" t="s">
        <v>310</v>
      </c>
      <c r="F169" s="73"/>
      <c r="G169" s="74"/>
      <c r="H169" s="66"/>
      <c r="I169" s="75"/>
      <c r="J169" s="75"/>
      <c r="K169" s="75"/>
      <c r="L169" s="75"/>
      <c r="M169" s="63"/>
      <c r="N169" s="63"/>
      <c r="O169" s="63"/>
      <c r="P169" s="63"/>
    </row>
    <row r="170" spans="2:16" ht="12.75">
      <c r="B170" s="80"/>
      <c r="C170" s="79" t="s">
        <v>48</v>
      </c>
      <c r="D170" s="72" t="s">
        <v>49</v>
      </c>
      <c r="E170" s="73" t="s">
        <v>310</v>
      </c>
      <c r="F170" s="73"/>
      <c r="G170" s="74"/>
      <c r="H170" s="66"/>
      <c r="I170" s="75"/>
      <c r="J170" s="75"/>
      <c r="K170" s="75"/>
      <c r="L170" s="75"/>
      <c r="M170" s="63"/>
      <c r="N170" s="63"/>
      <c r="O170" s="63"/>
      <c r="P170" s="63"/>
    </row>
    <row r="171" spans="2:16" ht="12.75">
      <c r="B171" s="80"/>
      <c r="C171" s="79" t="s">
        <v>50</v>
      </c>
      <c r="D171" s="72" t="s">
        <v>51</v>
      </c>
      <c r="E171" s="73" t="s">
        <v>310</v>
      </c>
      <c r="F171" s="73"/>
      <c r="G171" s="74"/>
      <c r="H171" s="66"/>
      <c r="I171" s="75"/>
      <c r="J171" s="75"/>
      <c r="K171" s="75"/>
      <c r="L171" s="75"/>
      <c r="M171" s="63"/>
      <c r="N171" s="63"/>
      <c r="O171" s="63"/>
      <c r="P171" s="63"/>
    </row>
    <row r="172" spans="2:16" ht="12.75">
      <c r="B172" s="80"/>
      <c r="C172" s="79" t="s">
        <v>52</v>
      </c>
      <c r="D172" s="72" t="s">
        <v>53</v>
      </c>
      <c r="E172" s="73" t="s">
        <v>310</v>
      </c>
      <c r="F172" s="73"/>
      <c r="G172" s="74"/>
      <c r="H172" s="66"/>
      <c r="I172" s="75"/>
      <c r="J172" s="75"/>
      <c r="K172" s="75"/>
      <c r="L172" s="75"/>
      <c r="M172" s="63"/>
      <c r="N172" s="63"/>
      <c r="O172" s="63"/>
      <c r="P172" s="63"/>
    </row>
    <row r="173" spans="2:16" ht="12.75">
      <c r="B173" s="80"/>
      <c r="C173" s="79" t="s">
        <v>54</v>
      </c>
      <c r="D173" s="72" t="s">
        <v>55</v>
      </c>
      <c r="E173" s="73" t="s">
        <v>310</v>
      </c>
      <c r="F173" s="73"/>
      <c r="G173" s="74"/>
      <c r="H173" s="66"/>
      <c r="I173" s="75"/>
      <c r="J173" s="75"/>
      <c r="K173" s="75"/>
      <c r="L173" s="75"/>
      <c r="M173" s="63"/>
      <c r="N173" s="63"/>
      <c r="O173" s="63"/>
      <c r="P173" s="63"/>
    </row>
    <row r="174" spans="2:16" ht="12.75">
      <c r="B174" s="80"/>
      <c r="C174" s="79" t="s">
        <v>56</v>
      </c>
      <c r="D174" s="72" t="s">
        <v>57</v>
      </c>
      <c r="E174" s="73" t="s">
        <v>310</v>
      </c>
      <c r="F174" s="73"/>
      <c r="G174" s="74"/>
      <c r="H174" s="66"/>
      <c r="I174" s="75"/>
      <c r="J174" s="75"/>
      <c r="K174" s="75"/>
      <c r="L174" s="75"/>
      <c r="M174" s="63"/>
      <c r="N174" s="63"/>
      <c r="O174" s="63"/>
      <c r="P174" s="63"/>
    </row>
    <row r="175" spans="2:16" s="64" customFormat="1" ht="12.75">
      <c r="B175" s="80"/>
      <c r="C175" s="82" t="s">
        <v>58</v>
      </c>
      <c r="D175" s="72" t="s">
        <v>59</v>
      </c>
      <c r="E175" s="73" t="s">
        <v>310</v>
      </c>
      <c r="F175" s="73"/>
      <c r="G175" s="74"/>
      <c r="H175" s="66"/>
      <c r="I175" s="75"/>
      <c r="J175" s="75"/>
      <c r="K175" s="75"/>
      <c r="L175" s="75"/>
      <c r="M175" s="63"/>
      <c r="N175" s="63"/>
      <c r="O175" s="63"/>
      <c r="P175" s="63"/>
    </row>
    <row r="176" spans="2:16" s="64" customFormat="1" ht="12.75">
      <c r="B176" s="80"/>
      <c r="C176" s="82" t="s">
        <v>60</v>
      </c>
      <c r="D176" s="72" t="s">
        <v>61</v>
      </c>
      <c r="E176" s="73" t="s">
        <v>310</v>
      </c>
      <c r="F176" s="73"/>
      <c r="G176" s="74"/>
      <c r="H176" s="66"/>
      <c r="I176" s="75"/>
      <c r="J176" s="75"/>
      <c r="K176" s="75"/>
      <c r="L176" s="75"/>
      <c r="M176" s="63"/>
      <c r="N176" s="63"/>
      <c r="O176" s="63"/>
      <c r="P176" s="63"/>
    </row>
    <row r="177" spans="2:16" ht="12.75">
      <c r="B177" s="80"/>
      <c r="C177" s="79" t="s">
        <v>62</v>
      </c>
      <c r="D177" s="72" t="s">
        <v>63</v>
      </c>
      <c r="E177" s="73" t="s">
        <v>310</v>
      </c>
      <c r="F177" s="73"/>
      <c r="G177" s="74"/>
      <c r="H177" s="66"/>
      <c r="I177" s="75"/>
      <c r="J177" s="75"/>
      <c r="K177" s="75"/>
      <c r="L177" s="75"/>
      <c r="M177" s="63"/>
      <c r="N177" s="63"/>
      <c r="O177" s="63"/>
      <c r="P177" s="63"/>
    </row>
    <row r="178" spans="2:16" ht="12.75">
      <c r="B178" s="80"/>
      <c r="C178" s="79" t="s">
        <v>64</v>
      </c>
      <c r="D178" s="72" t="s">
        <v>65</v>
      </c>
      <c r="E178" s="73" t="s">
        <v>310</v>
      </c>
      <c r="F178" s="73"/>
      <c r="G178" s="74"/>
      <c r="H178" s="66"/>
      <c r="I178" s="75"/>
      <c r="J178" s="75"/>
      <c r="K178" s="75"/>
      <c r="L178" s="75"/>
      <c r="M178" s="63"/>
      <c r="N178" s="63"/>
      <c r="O178" s="63"/>
      <c r="P178" s="63"/>
    </row>
    <row r="179" spans="2:16" ht="12.75">
      <c r="B179" s="80"/>
      <c r="C179" s="79" t="s">
        <v>66</v>
      </c>
      <c r="D179" s="72" t="s">
        <v>67</v>
      </c>
      <c r="E179" s="73" t="s">
        <v>310</v>
      </c>
      <c r="F179" s="73"/>
      <c r="G179" s="74"/>
      <c r="H179" s="66"/>
      <c r="I179" s="75"/>
      <c r="J179" s="75"/>
      <c r="K179" s="75"/>
      <c r="L179" s="75"/>
      <c r="M179" s="63"/>
      <c r="N179" s="63"/>
      <c r="O179" s="63"/>
      <c r="P179" s="63"/>
    </row>
    <row r="180" spans="2:16" ht="12.75">
      <c r="B180" s="80"/>
      <c r="C180" s="79" t="s">
        <v>68</v>
      </c>
      <c r="D180" s="72" t="s">
        <v>69</v>
      </c>
      <c r="E180" s="73" t="s">
        <v>310</v>
      </c>
      <c r="F180" s="73"/>
      <c r="G180" s="74"/>
      <c r="H180" s="66"/>
      <c r="I180" s="75"/>
      <c r="J180" s="75"/>
      <c r="K180" s="75"/>
      <c r="L180" s="75"/>
      <c r="M180" s="63"/>
      <c r="N180" s="63"/>
      <c r="O180" s="63"/>
      <c r="P180" s="63"/>
    </row>
    <row r="181" spans="2:16" ht="12.75">
      <c r="B181" s="80"/>
      <c r="C181" s="79" t="s">
        <v>70</v>
      </c>
      <c r="D181" s="72" t="s">
        <v>71</v>
      </c>
      <c r="E181" s="73" t="s">
        <v>310</v>
      </c>
      <c r="F181" s="73"/>
      <c r="G181" s="74"/>
      <c r="H181" s="66"/>
      <c r="I181" s="75"/>
      <c r="J181" s="75"/>
      <c r="K181" s="75"/>
      <c r="L181" s="75"/>
      <c r="M181" s="63"/>
      <c r="N181" s="63"/>
      <c r="O181" s="63"/>
      <c r="P181" s="63"/>
    </row>
    <row r="182" spans="2:16" ht="12.75">
      <c r="B182" s="80"/>
      <c r="C182" s="79" t="s">
        <v>72</v>
      </c>
      <c r="D182" s="72" t="s">
        <v>73</v>
      </c>
      <c r="E182" s="73" t="s">
        <v>310</v>
      </c>
      <c r="F182" s="73"/>
      <c r="G182" s="74"/>
      <c r="H182" s="66"/>
      <c r="I182" s="75"/>
      <c r="J182" s="75"/>
      <c r="K182" s="75"/>
      <c r="L182" s="75"/>
      <c r="M182" s="63"/>
      <c r="N182" s="63"/>
      <c r="O182" s="63"/>
      <c r="P182" s="63"/>
    </row>
    <row r="183" spans="2:16" ht="12.75">
      <c r="B183" s="80"/>
      <c r="C183" s="79" t="s">
        <v>74</v>
      </c>
      <c r="D183" s="72" t="s">
        <v>75</v>
      </c>
      <c r="E183" s="73" t="s">
        <v>310</v>
      </c>
      <c r="F183" s="73"/>
      <c r="G183" s="74"/>
      <c r="H183" s="66"/>
      <c r="I183" s="75"/>
      <c r="J183" s="75"/>
      <c r="K183" s="75"/>
      <c r="L183" s="75"/>
      <c r="M183" s="63"/>
      <c r="N183" s="63"/>
      <c r="O183" s="63"/>
      <c r="P183" s="63"/>
    </row>
    <row r="184" spans="2:16" ht="12.75">
      <c r="B184" s="80"/>
      <c r="C184" s="79" t="s">
        <v>76</v>
      </c>
      <c r="D184" s="72" t="s">
        <v>77</v>
      </c>
      <c r="E184" s="73" t="s">
        <v>310</v>
      </c>
      <c r="F184" s="73"/>
      <c r="G184" s="74"/>
      <c r="H184" s="66"/>
      <c r="I184" s="75"/>
      <c r="J184" s="75"/>
      <c r="K184" s="75"/>
      <c r="L184" s="75"/>
      <c r="M184" s="63"/>
      <c r="N184" s="63"/>
      <c r="O184" s="63"/>
      <c r="P184" s="63"/>
    </row>
    <row r="185" spans="2:16" ht="12.75">
      <c r="B185" s="80"/>
      <c r="C185" s="79" t="s">
        <v>78</v>
      </c>
      <c r="D185" s="72" t="s">
        <v>79</v>
      </c>
      <c r="E185" s="73" t="s">
        <v>310</v>
      </c>
      <c r="F185" s="73"/>
      <c r="G185" s="74"/>
      <c r="H185" s="66"/>
      <c r="I185" s="75"/>
      <c r="J185" s="75"/>
      <c r="K185" s="75"/>
      <c r="L185" s="75"/>
      <c r="M185" s="63"/>
      <c r="N185" s="63"/>
      <c r="O185" s="63"/>
      <c r="P185" s="63"/>
    </row>
    <row r="186" spans="2:16" ht="12.75">
      <c r="B186" s="80"/>
      <c r="C186" s="79" t="s">
        <v>80</v>
      </c>
      <c r="D186" s="72" t="s">
        <v>81</v>
      </c>
      <c r="E186" s="73" t="s">
        <v>310</v>
      </c>
      <c r="F186" s="73"/>
      <c r="G186" s="74"/>
      <c r="H186" s="66"/>
      <c r="I186" s="75"/>
      <c r="J186" s="75"/>
      <c r="K186" s="75"/>
      <c r="L186" s="75"/>
      <c r="M186" s="63"/>
      <c r="N186" s="63"/>
      <c r="O186" s="63"/>
      <c r="P186" s="63"/>
    </row>
    <row r="187" spans="2:16" ht="12.75">
      <c r="B187" s="80"/>
      <c r="C187" s="79" t="s">
        <v>82</v>
      </c>
      <c r="D187" s="72" t="s">
        <v>83</v>
      </c>
      <c r="E187" s="73" t="s">
        <v>310</v>
      </c>
      <c r="F187" s="73"/>
      <c r="G187" s="74"/>
      <c r="H187" s="66"/>
      <c r="I187" s="75"/>
      <c r="J187" s="75"/>
      <c r="K187" s="75"/>
      <c r="L187" s="75"/>
      <c r="M187" s="63"/>
      <c r="N187" s="63"/>
      <c r="O187" s="63"/>
      <c r="P187" s="63"/>
    </row>
    <row r="188" spans="2:16" ht="12.75">
      <c r="B188" s="80"/>
      <c r="C188" s="79" t="s">
        <v>84</v>
      </c>
      <c r="D188" s="72" t="s">
        <v>85</v>
      </c>
      <c r="E188" s="73" t="s">
        <v>310</v>
      </c>
      <c r="F188" s="73"/>
      <c r="G188" s="74"/>
      <c r="H188" s="66"/>
      <c r="I188" s="75"/>
      <c r="J188" s="75"/>
      <c r="K188" s="75"/>
      <c r="L188" s="75"/>
      <c r="M188" s="63"/>
      <c r="N188" s="63"/>
      <c r="O188" s="63"/>
      <c r="P188" s="63"/>
    </row>
    <row r="189" spans="2:16" ht="12.75">
      <c r="B189" s="80"/>
      <c r="C189" s="79" t="s">
        <v>86</v>
      </c>
      <c r="D189" s="72" t="s">
        <v>87</v>
      </c>
      <c r="E189" s="73" t="s">
        <v>310</v>
      </c>
      <c r="F189" s="73"/>
      <c r="G189" s="74"/>
      <c r="H189" s="66"/>
      <c r="I189" s="75"/>
      <c r="J189" s="75"/>
      <c r="K189" s="75"/>
      <c r="L189" s="75"/>
      <c r="M189" s="63"/>
      <c r="N189" s="63"/>
      <c r="O189" s="63"/>
      <c r="P189" s="63"/>
    </row>
    <row r="190" spans="2:16" ht="12.75">
      <c r="B190" s="80"/>
      <c r="C190" s="79" t="s">
        <v>88</v>
      </c>
      <c r="D190" s="72" t="s">
        <v>89</v>
      </c>
      <c r="E190" s="73" t="s">
        <v>310</v>
      </c>
      <c r="F190" s="73"/>
      <c r="G190" s="74"/>
      <c r="H190" s="66"/>
      <c r="I190" s="75"/>
      <c r="J190" s="75"/>
      <c r="K190" s="75"/>
      <c r="L190" s="75"/>
      <c r="M190" s="63"/>
      <c r="N190" s="63"/>
      <c r="O190" s="63"/>
      <c r="P190" s="63"/>
    </row>
    <row r="191" spans="2:16" ht="12.75">
      <c r="B191" s="80"/>
      <c r="C191" s="79" t="s">
        <v>90</v>
      </c>
      <c r="D191" s="72" t="s">
        <v>91</v>
      </c>
      <c r="E191" s="73" t="s">
        <v>310</v>
      </c>
      <c r="F191" s="73"/>
      <c r="G191" s="74"/>
      <c r="H191" s="66"/>
      <c r="I191" s="75"/>
      <c r="J191" s="75"/>
      <c r="K191" s="75"/>
      <c r="L191" s="75"/>
      <c r="M191" s="63"/>
      <c r="N191" s="63"/>
      <c r="O191" s="63"/>
      <c r="P191" s="63"/>
    </row>
    <row r="192" spans="2:16" s="65" customFormat="1" ht="12.75">
      <c r="B192" s="80"/>
      <c r="C192" s="79" t="s">
        <v>92</v>
      </c>
      <c r="D192" s="72" t="s">
        <v>93</v>
      </c>
      <c r="E192" s="73" t="s">
        <v>310</v>
      </c>
      <c r="F192" s="73"/>
      <c r="G192" s="74"/>
      <c r="H192" s="66"/>
      <c r="I192" s="75"/>
      <c r="J192" s="75"/>
      <c r="K192" s="75"/>
      <c r="L192" s="75"/>
      <c r="M192" s="63"/>
      <c r="N192" s="63"/>
      <c r="O192" s="63"/>
      <c r="P192" s="63"/>
    </row>
    <row r="193" spans="2:16" ht="12.75">
      <c r="B193" s="80"/>
      <c r="C193" s="79" t="s">
        <v>94</v>
      </c>
      <c r="D193" s="72" t="s">
        <v>188</v>
      </c>
      <c r="E193" s="73" t="s">
        <v>310</v>
      </c>
      <c r="F193" s="73"/>
      <c r="G193" s="74"/>
      <c r="H193" s="66"/>
      <c r="I193" s="75"/>
      <c r="J193" s="75"/>
      <c r="K193" s="75"/>
      <c r="L193" s="75"/>
      <c r="M193" s="63"/>
      <c r="N193" s="63"/>
      <c r="O193" s="63"/>
      <c r="P193" s="63"/>
    </row>
    <row r="194" spans="2:16" ht="12.75">
      <c r="B194" s="80"/>
      <c r="C194" s="79" t="s">
        <v>96</v>
      </c>
      <c r="D194" s="72" t="s">
        <v>95</v>
      </c>
      <c r="E194" s="73" t="s">
        <v>310</v>
      </c>
      <c r="F194" s="73"/>
      <c r="G194" s="74"/>
      <c r="H194" s="66"/>
      <c r="I194" s="75"/>
      <c r="J194" s="75"/>
      <c r="K194" s="75"/>
      <c r="L194" s="75"/>
      <c r="M194" s="63"/>
      <c r="N194" s="63"/>
      <c r="O194" s="63"/>
      <c r="P194" s="63"/>
    </row>
    <row r="195" spans="2:16" s="64" customFormat="1" ht="12.75">
      <c r="B195" s="80"/>
      <c r="C195" s="79" t="s">
        <v>97</v>
      </c>
      <c r="D195" s="72" t="s">
        <v>98</v>
      </c>
      <c r="E195" s="73" t="s">
        <v>325</v>
      </c>
      <c r="F195" s="73"/>
      <c r="G195" s="74"/>
      <c r="H195" s="66"/>
      <c r="I195" s="75"/>
      <c r="J195" s="75"/>
      <c r="K195" s="75"/>
      <c r="L195" s="75"/>
      <c r="M195" s="63"/>
      <c r="N195" s="63"/>
      <c r="O195" s="63"/>
      <c r="P195" s="63"/>
    </row>
    <row r="196" spans="2:16" s="64" customFormat="1" ht="12.75">
      <c r="B196" s="80"/>
      <c r="C196" s="79" t="s">
        <v>99</v>
      </c>
      <c r="D196" s="72" t="s">
        <v>100</v>
      </c>
      <c r="E196" s="73" t="s">
        <v>325</v>
      </c>
      <c r="F196" s="73"/>
      <c r="G196" s="74"/>
      <c r="H196" s="66"/>
      <c r="I196" s="75"/>
      <c r="J196" s="75"/>
      <c r="K196" s="75"/>
      <c r="L196" s="75"/>
      <c r="M196" s="63"/>
      <c r="N196" s="63"/>
      <c r="O196" s="63"/>
      <c r="P196" s="63"/>
    </row>
    <row r="197" spans="2:16" ht="12.75">
      <c r="B197" s="80"/>
      <c r="C197" s="79" t="s">
        <v>101</v>
      </c>
      <c r="D197" s="72" t="s">
        <v>152</v>
      </c>
      <c r="E197" s="73" t="s">
        <v>310</v>
      </c>
      <c r="F197" s="73"/>
      <c r="G197" s="74"/>
      <c r="H197" s="66"/>
      <c r="I197" s="75"/>
      <c r="J197" s="75"/>
      <c r="K197" s="75"/>
      <c r="L197" s="75"/>
      <c r="M197" s="63"/>
      <c r="N197" s="63"/>
      <c r="O197" s="63"/>
      <c r="P197" s="63"/>
    </row>
    <row r="198" spans="2:16" ht="12.75">
      <c r="B198" s="80"/>
      <c r="C198" s="81" t="s">
        <v>447</v>
      </c>
      <c r="D198" s="72" t="s">
        <v>448</v>
      </c>
      <c r="E198" s="73" t="s">
        <v>310</v>
      </c>
      <c r="F198" s="73"/>
      <c r="G198" s="74"/>
      <c r="H198" s="66"/>
      <c r="I198" s="75"/>
      <c r="J198" s="75"/>
      <c r="K198" s="75"/>
      <c r="L198" s="75"/>
      <c r="M198" s="63"/>
      <c r="N198" s="63"/>
      <c r="O198" s="63"/>
      <c r="P198" s="63"/>
    </row>
    <row r="199" spans="2:16" ht="12.75">
      <c r="B199" s="80"/>
      <c r="C199" s="79" t="s">
        <v>102</v>
      </c>
      <c r="D199" s="72" t="s">
        <v>103</v>
      </c>
      <c r="E199" s="73" t="s">
        <v>325</v>
      </c>
      <c r="F199" s="73"/>
      <c r="G199" s="74"/>
      <c r="H199" s="66"/>
      <c r="I199" s="75"/>
      <c r="J199" s="75"/>
      <c r="K199" s="75"/>
      <c r="L199" s="75"/>
      <c r="M199" s="63"/>
      <c r="N199" s="63"/>
      <c r="O199" s="63"/>
      <c r="P199" s="63"/>
    </row>
    <row r="200" ht="12.75">
      <c r="K200" s="71"/>
    </row>
  </sheetData>
  <sheetProtection/>
  <mergeCells count="2">
    <mergeCell ref="B2:L2"/>
    <mergeCell ref="B3:F3"/>
  </mergeCells>
  <printOptions/>
  <pageMargins left="0.75" right="0.75" top="1" bottom="1" header="0.5" footer="0.5"/>
  <pageSetup horizontalDpi="1200" verticalDpi="1200" orientation="portrait" r:id="rId3"/>
  <legacyDrawing r:id="rId2"/>
</worksheet>
</file>

<file path=xl/worksheets/sheet5.xml><?xml version="1.0" encoding="utf-8"?>
<worksheet xmlns="http://schemas.openxmlformats.org/spreadsheetml/2006/main" xmlns:r="http://schemas.openxmlformats.org/officeDocument/2006/relationships">
  <sheetPr>
    <tabColor theme="0"/>
  </sheetPr>
  <dimension ref="B3:N357"/>
  <sheetViews>
    <sheetView showGridLines="0" zoomScalePageLayoutView="0" workbookViewId="0" topLeftCell="A1">
      <selection activeCell="F14" sqref="F14"/>
    </sheetView>
  </sheetViews>
  <sheetFormatPr defaultColWidth="9.140625" defaultRowHeight="12.75"/>
  <cols>
    <col min="1" max="1" width="2.57421875" style="0" customWidth="1"/>
    <col min="2" max="2" width="9.00390625" style="0" customWidth="1"/>
    <col min="3" max="3" width="5.140625" style="0" bestFit="1" customWidth="1"/>
    <col min="4" max="4" width="6.28125" style="0" bestFit="1" customWidth="1"/>
    <col min="5" max="5" width="38.140625" style="0" customWidth="1"/>
    <col min="6" max="6" width="8.57421875" style="0" bestFit="1" customWidth="1"/>
    <col min="7" max="11" width="14.00390625" style="0" customWidth="1"/>
    <col min="12" max="12" width="8.28125" style="0" bestFit="1" customWidth="1"/>
  </cols>
  <sheetData>
    <row r="3" spans="2:13" ht="15.75">
      <c r="B3" s="8" t="s">
        <v>586</v>
      </c>
      <c r="C3" s="8"/>
      <c r="D3" s="8"/>
      <c r="E3" s="8"/>
      <c r="F3" s="8"/>
      <c r="G3" s="8"/>
      <c r="H3" s="12"/>
      <c r="I3" s="9"/>
      <c r="J3" s="9"/>
      <c r="K3" s="9" t="s">
        <v>1148</v>
      </c>
      <c r="L3" s="12"/>
      <c r="M3" s="12"/>
    </row>
    <row r="4" spans="2:13" ht="15.75">
      <c r="B4" s="8" t="s">
        <v>454</v>
      </c>
      <c r="C4" s="8"/>
      <c r="D4" s="8"/>
      <c r="E4" s="8"/>
      <c r="F4" s="8"/>
      <c r="G4" s="8"/>
      <c r="H4" s="12"/>
      <c r="I4" s="10"/>
      <c r="J4" s="10"/>
      <c r="K4" s="10" t="s">
        <v>783</v>
      </c>
      <c r="L4" s="12"/>
      <c r="M4" s="12"/>
    </row>
    <row r="5" spans="2:13" ht="15.75">
      <c r="B5" s="8" t="s">
        <v>845</v>
      </c>
      <c r="C5" s="8"/>
      <c r="D5" s="8"/>
      <c r="E5" s="8"/>
      <c r="F5" s="8"/>
      <c r="G5" s="8"/>
      <c r="H5" s="12"/>
      <c r="I5" s="10"/>
      <c r="J5" s="10"/>
      <c r="K5" s="10" t="s">
        <v>784</v>
      </c>
      <c r="L5" s="12"/>
      <c r="M5" s="12"/>
    </row>
    <row r="7" spans="2:13" s="3" customFormat="1" ht="20.25">
      <c r="B7" s="149" t="s">
        <v>1149</v>
      </c>
      <c r="C7" s="149"/>
      <c r="D7" s="149"/>
      <c r="E7" s="149"/>
      <c r="F7" s="149"/>
      <c r="G7" s="149"/>
      <c r="H7" s="149"/>
      <c r="I7" s="149"/>
      <c r="J7" s="149"/>
      <c r="K7" s="149"/>
      <c r="L7" s="149"/>
      <c r="M7" s="149"/>
    </row>
    <row r="8" spans="6:7" s="3" customFormat="1" ht="12.75">
      <c r="F8" s="107" t="s">
        <v>113</v>
      </c>
      <c r="G8" s="108"/>
    </row>
    <row r="9" spans="2:13" s="3" customFormat="1" ht="12.75" customHeight="1">
      <c r="B9" s="150" t="s">
        <v>114</v>
      </c>
      <c r="C9" s="150" t="s">
        <v>115</v>
      </c>
      <c r="D9" s="150"/>
      <c r="E9" s="150" t="s">
        <v>108</v>
      </c>
      <c r="F9" s="152" t="s">
        <v>1150</v>
      </c>
      <c r="G9" s="150" t="s">
        <v>1151</v>
      </c>
      <c r="H9" s="150"/>
      <c r="I9" s="150"/>
      <c r="J9" s="150"/>
      <c r="K9" s="150"/>
      <c r="L9" s="150"/>
      <c r="M9" s="150"/>
    </row>
    <row r="10" spans="2:14" s="3" customFormat="1" ht="12.75">
      <c r="B10" s="150"/>
      <c r="C10" s="150"/>
      <c r="D10" s="150"/>
      <c r="E10" s="151"/>
      <c r="F10" s="153"/>
      <c r="G10" s="109" t="s">
        <v>1152</v>
      </c>
      <c r="H10" s="4" t="s">
        <v>1153</v>
      </c>
      <c r="I10" s="4" t="s">
        <v>1154</v>
      </c>
      <c r="J10" s="4" t="s">
        <v>1155</v>
      </c>
      <c r="K10" s="4" t="s">
        <v>1156</v>
      </c>
      <c r="L10" s="150" t="s">
        <v>1157</v>
      </c>
      <c r="M10" s="150"/>
      <c r="N10" s="110"/>
    </row>
    <row r="11" spans="2:14" s="3" customFormat="1" ht="12.75">
      <c r="B11" s="150"/>
      <c r="C11" s="4" t="s">
        <v>116</v>
      </c>
      <c r="D11" s="4" t="s">
        <v>117</v>
      </c>
      <c r="E11" s="151"/>
      <c r="F11" s="111">
        <f>G8</f>
        <v>0</v>
      </c>
      <c r="G11" s="109"/>
      <c r="H11" s="4"/>
      <c r="I11" s="4"/>
      <c r="J11" s="4"/>
      <c r="K11" s="4"/>
      <c r="L11" s="4" t="s">
        <v>118</v>
      </c>
      <c r="M11" s="4" t="s">
        <v>113</v>
      </c>
      <c r="N11" s="110"/>
    </row>
    <row r="12" spans="2:13" s="3" customFormat="1" ht="12.75">
      <c r="B12" s="112"/>
      <c r="C12" s="112"/>
      <c r="D12" s="112"/>
      <c r="E12" s="113" t="s">
        <v>119</v>
      </c>
      <c r="F12" s="114" t="s">
        <v>120</v>
      </c>
      <c r="G12" s="114" t="s">
        <v>121</v>
      </c>
      <c r="H12" s="114" t="s">
        <v>122</v>
      </c>
      <c r="I12" s="114" t="s">
        <v>123</v>
      </c>
      <c r="J12" s="114" t="s">
        <v>124</v>
      </c>
      <c r="K12" s="114" t="s">
        <v>125</v>
      </c>
      <c r="L12" s="114" t="s">
        <v>126</v>
      </c>
      <c r="M12" s="115"/>
    </row>
    <row r="13" spans="2:13" ht="12.75">
      <c r="B13" s="5">
        <v>1</v>
      </c>
      <c r="C13" s="5">
        <v>2</v>
      </c>
      <c r="D13" s="5">
        <v>3</v>
      </c>
      <c r="E13" s="5">
        <v>4</v>
      </c>
      <c r="F13" s="5">
        <v>5</v>
      </c>
      <c r="G13" s="5">
        <v>6</v>
      </c>
      <c r="H13" s="5">
        <v>7</v>
      </c>
      <c r="I13" s="5">
        <v>8</v>
      </c>
      <c r="J13" s="5">
        <v>9</v>
      </c>
      <c r="K13" s="5">
        <v>10</v>
      </c>
      <c r="L13" s="5">
        <v>11</v>
      </c>
      <c r="M13" s="5">
        <v>12</v>
      </c>
    </row>
    <row r="14" spans="2:13" ht="12.75">
      <c r="B14" s="116" t="s">
        <v>127</v>
      </c>
      <c r="C14" s="116" t="s">
        <v>128</v>
      </c>
      <c r="D14" s="116" t="s">
        <v>129</v>
      </c>
      <c r="E14" s="117" t="s">
        <v>130</v>
      </c>
      <c r="F14" s="116" t="s">
        <v>131</v>
      </c>
      <c r="G14" s="116" t="s">
        <v>132</v>
      </c>
      <c r="H14" s="116" t="s">
        <v>133</v>
      </c>
      <c r="I14" s="116" t="s">
        <v>134</v>
      </c>
      <c r="J14" s="116" t="s">
        <v>135</v>
      </c>
      <c r="K14" s="116" t="s">
        <v>136</v>
      </c>
      <c r="L14" s="116" t="s">
        <v>137</v>
      </c>
      <c r="M14" s="116" t="s">
        <v>138</v>
      </c>
    </row>
    <row r="15" spans="2:13" ht="12.75">
      <c r="B15" s="2"/>
      <c r="C15" s="2"/>
      <c r="D15" s="2"/>
      <c r="E15" s="2"/>
      <c r="F15" s="2"/>
      <c r="G15" s="2"/>
      <c r="H15" s="2"/>
      <c r="I15" s="2"/>
      <c r="J15" s="2"/>
      <c r="K15" s="2"/>
      <c r="L15" s="2"/>
      <c r="M15" s="2"/>
    </row>
    <row r="16" spans="2:13" ht="12.75">
      <c r="B16" s="2"/>
      <c r="C16" s="2"/>
      <c r="D16" s="2"/>
      <c r="E16" s="2"/>
      <c r="F16" s="2"/>
      <c r="G16" s="2"/>
      <c r="H16" s="2"/>
      <c r="I16" s="2"/>
      <c r="J16" s="2"/>
      <c r="K16" s="2"/>
      <c r="L16" s="2"/>
      <c r="M16" s="2"/>
    </row>
    <row r="17" spans="2:13" ht="12.75">
      <c r="B17" s="2"/>
      <c r="C17" s="2"/>
      <c r="D17" s="2"/>
      <c r="E17" s="2"/>
      <c r="F17" s="2"/>
      <c r="G17" s="2"/>
      <c r="H17" s="2"/>
      <c r="I17" s="2"/>
      <c r="J17" s="2"/>
      <c r="K17" s="2"/>
      <c r="L17" s="2"/>
      <c r="M17" s="2"/>
    </row>
    <row r="18" spans="2:13" ht="12.75">
      <c r="B18" s="2"/>
      <c r="C18" s="2"/>
      <c r="D18" s="2"/>
      <c r="E18" s="2"/>
      <c r="F18" s="2"/>
      <c r="G18" s="2"/>
      <c r="H18" s="2"/>
      <c r="I18" s="2"/>
      <c r="J18" s="2"/>
      <c r="K18" s="2"/>
      <c r="L18" s="2"/>
      <c r="M18" s="2"/>
    </row>
    <row r="19" spans="2:13" ht="12.75">
      <c r="B19" s="2"/>
      <c r="C19" s="2"/>
      <c r="D19" s="2"/>
      <c r="E19" s="2"/>
      <c r="F19" s="2"/>
      <c r="G19" s="2"/>
      <c r="H19" s="2"/>
      <c r="I19" s="2"/>
      <c r="J19" s="2"/>
      <c r="K19" s="2"/>
      <c r="L19" s="2"/>
      <c r="M19" s="2"/>
    </row>
    <row r="20" spans="2:13" ht="12.75">
      <c r="B20" s="2"/>
      <c r="C20" s="2"/>
      <c r="D20" s="2"/>
      <c r="E20" s="2"/>
      <c r="F20" s="2"/>
      <c r="G20" s="2"/>
      <c r="H20" s="2"/>
      <c r="I20" s="2"/>
      <c r="J20" s="2"/>
      <c r="K20" s="2"/>
      <c r="L20" s="2"/>
      <c r="M20" s="2"/>
    </row>
    <row r="352" spans="2:12" ht="15.75">
      <c r="B352" s="8"/>
      <c r="C352" s="11" t="s">
        <v>455</v>
      </c>
      <c r="D352" s="8"/>
      <c r="E352" s="8"/>
      <c r="F352" s="8"/>
      <c r="G352" s="8"/>
      <c r="H352" s="8"/>
      <c r="I352" s="8"/>
      <c r="J352" s="8"/>
      <c r="K352" s="8"/>
      <c r="L352" s="8"/>
    </row>
    <row r="353" spans="2:12" ht="15.75">
      <c r="B353" s="8"/>
      <c r="C353" s="11" t="s">
        <v>456</v>
      </c>
      <c r="D353" s="8"/>
      <c r="E353" s="8"/>
      <c r="F353" s="8"/>
      <c r="G353" s="8"/>
      <c r="H353" s="8"/>
      <c r="I353" s="8"/>
      <c r="J353" s="8"/>
      <c r="K353" s="8"/>
      <c r="L353" s="8"/>
    </row>
    <row r="354" spans="2:12" ht="15.75">
      <c r="B354" s="8"/>
      <c r="C354" s="8"/>
      <c r="D354" s="8"/>
      <c r="E354" s="8"/>
      <c r="F354" s="8"/>
      <c r="G354" s="8"/>
      <c r="H354" s="148" t="s">
        <v>457</v>
      </c>
      <c r="I354" s="148"/>
      <c r="J354" s="148"/>
      <c r="K354" s="148"/>
      <c r="L354" s="148"/>
    </row>
    <row r="355" spans="2:12" ht="15.75">
      <c r="B355" s="148" t="s">
        <v>449</v>
      </c>
      <c r="C355" s="148"/>
      <c r="D355" s="148"/>
      <c r="E355" s="148" t="s">
        <v>450</v>
      </c>
      <c r="F355" s="148"/>
      <c r="G355" s="148"/>
      <c r="H355" s="148" t="s">
        <v>451</v>
      </c>
      <c r="I355" s="148"/>
      <c r="J355" s="148"/>
      <c r="K355" s="148"/>
      <c r="L355" s="148"/>
    </row>
    <row r="356" spans="2:12" ht="15.75">
      <c r="B356" s="148" t="s">
        <v>458</v>
      </c>
      <c r="C356" s="148"/>
      <c r="D356" s="148"/>
      <c r="E356" s="148" t="s">
        <v>452</v>
      </c>
      <c r="F356" s="148"/>
      <c r="G356" s="148"/>
      <c r="H356" s="148" t="s">
        <v>453</v>
      </c>
      <c r="I356" s="148"/>
      <c r="J356" s="148"/>
      <c r="K356" s="148"/>
      <c r="L356" s="148"/>
    </row>
    <row r="357" spans="2:12" ht="15.75">
      <c r="B357" s="8"/>
      <c r="C357" s="8"/>
      <c r="D357" s="8"/>
      <c r="E357" s="8"/>
      <c r="F357" s="8"/>
      <c r="G357" s="8"/>
      <c r="H357" s="8"/>
      <c r="I357" s="8"/>
      <c r="J357" s="8"/>
      <c r="K357" s="8"/>
      <c r="L357" s="8"/>
    </row>
  </sheetData>
  <sheetProtection/>
  <mergeCells count="14">
    <mergeCell ref="B7:M7"/>
    <mergeCell ref="B9:B11"/>
    <mergeCell ref="C9:D10"/>
    <mergeCell ref="E9:E11"/>
    <mergeCell ref="F9:F10"/>
    <mergeCell ref="G9:M9"/>
    <mergeCell ref="L10:M10"/>
    <mergeCell ref="H354:L354"/>
    <mergeCell ref="B355:D355"/>
    <mergeCell ref="E355:G355"/>
    <mergeCell ref="H355:L355"/>
    <mergeCell ref="B356:D356"/>
    <mergeCell ref="E356:G356"/>
    <mergeCell ref="H356:L356"/>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0"/>
  </sheetPr>
  <dimension ref="B2:J361"/>
  <sheetViews>
    <sheetView showGridLines="0" zoomScale="145" zoomScaleNormal="145" zoomScalePageLayoutView="0" workbookViewId="0" topLeftCell="A1">
      <selection activeCell="E14" sqref="E14"/>
    </sheetView>
  </sheetViews>
  <sheetFormatPr defaultColWidth="9.140625" defaultRowHeight="12.75"/>
  <cols>
    <col min="1" max="1" width="3.140625" style="0" customWidth="1"/>
    <col min="2" max="2" width="10.28125" style="0" customWidth="1"/>
    <col min="5" max="5" width="37.28125" style="0" customWidth="1"/>
    <col min="6" max="6" width="9.00390625" style="0" bestFit="1" customWidth="1"/>
    <col min="7" max="7" width="12.421875" style="0" customWidth="1"/>
    <col min="8" max="8" width="10.57421875" style="0" customWidth="1"/>
  </cols>
  <sheetData>
    <row r="2" spans="2:10" ht="15.75">
      <c r="B2" s="8" t="s">
        <v>586</v>
      </c>
      <c r="C2" s="8"/>
      <c r="D2" s="8"/>
      <c r="E2" s="8"/>
      <c r="F2" s="9" t="s">
        <v>1158</v>
      </c>
      <c r="G2" s="9"/>
      <c r="H2" s="9"/>
      <c r="I2" s="9"/>
      <c r="J2" s="9"/>
    </row>
    <row r="3" spans="2:10" ht="15.75">
      <c r="B3" s="8" t="s">
        <v>454</v>
      </c>
      <c r="C3" s="8"/>
      <c r="D3" s="8"/>
      <c r="E3" s="8"/>
      <c r="F3" s="10" t="s">
        <v>783</v>
      </c>
      <c r="G3" s="10"/>
      <c r="H3" s="10"/>
      <c r="I3" s="10"/>
      <c r="J3" s="10"/>
    </row>
    <row r="4" spans="2:10" ht="15.75">
      <c r="B4" s="8" t="s">
        <v>845</v>
      </c>
      <c r="C4" s="8"/>
      <c r="D4" s="8"/>
      <c r="E4" s="8"/>
      <c r="F4" s="10" t="s">
        <v>784</v>
      </c>
      <c r="G4" s="10"/>
      <c r="H4" s="10"/>
      <c r="I4" s="10"/>
      <c r="J4" s="10"/>
    </row>
    <row r="6" spans="2:8" s="3" customFormat="1" ht="20.25">
      <c r="B6" s="154" t="s">
        <v>1159</v>
      </c>
      <c r="C6" s="154"/>
      <c r="D6" s="154"/>
      <c r="E6" s="154"/>
      <c r="F6" s="154"/>
      <c r="G6" s="154"/>
      <c r="H6" s="154"/>
    </row>
    <row r="7" spans="5:6" s="3" customFormat="1" ht="12.75">
      <c r="E7" s="107" t="s">
        <v>113</v>
      </c>
      <c r="F7" s="118" t="s">
        <v>120</v>
      </c>
    </row>
    <row r="8" spans="2:9" s="3" customFormat="1" ht="12.75" customHeight="1">
      <c r="B8" s="155" t="s">
        <v>105</v>
      </c>
      <c r="C8" s="155" t="s">
        <v>115</v>
      </c>
      <c r="D8" s="155"/>
      <c r="E8" s="156" t="s">
        <v>108</v>
      </c>
      <c r="F8" s="156" t="s">
        <v>1160</v>
      </c>
      <c r="G8" s="155" t="s">
        <v>112</v>
      </c>
      <c r="H8" s="155"/>
      <c r="I8" s="126" t="s">
        <v>309</v>
      </c>
    </row>
    <row r="9" spans="2:9" s="3" customFormat="1" ht="12.75">
      <c r="B9" s="155"/>
      <c r="C9" s="94" t="s">
        <v>116</v>
      </c>
      <c r="D9" s="94" t="s">
        <v>117</v>
      </c>
      <c r="E9" s="157"/>
      <c r="F9" s="157"/>
      <c r="G9" s="94" t="s">
        <v>1161</v>
      </c>
      <c r="H9" s="94" t="s">
        <v>1162</v>
      </c>
      <c r="I9" s="126" t="s">
        <v>155</v>
      </c>
    </row>
    <row r="10" spans="2:9" ht="12.75">
      <c r="B10" s="119"/>
      <c r="C10" s="119"/>
      <c r="D10" s="119"/>
      <c r="E10" s="120" t="s">
        <v>302</v>
      </c>
      <c r="F10" s="121"/>
      <c r="G10" s="121" t="s">
        <v>121</v>
      </c>
      <c r="H10" s="121" t="s">
        <v>122</v>
      </c>
      <c r="I10" s="126" t="s">
        <v>312</v>
      </c>
    </row>
    <row r="11" spans="2:9" ht="12.75">
      <c r="B11" s="119"/>
      <c r="C11" s="119"/>
      <c r="D11" s="119"/>
      <c r="E11" s="120" t="s">
        <v>1163</v>
      </c>
      <c r="F11" s="121"/>
      <c r="G11" s="122" t="s">
        <v>123</v>
      </c>
      <c r="H11" s="122" t="s">
        <v>124</v>
      </c>
      <c r="I11" s="126" t="s">
        <v>157</v>
      </c>
    </row>
    <row r="12" spans="2:9" ht="12.75">
      <c r="B12" s="119"/>
      <c r="C12" s="119"/>
      <c r="D12" s="119"/>
      <c r="E12" s="120" t="s">
        <v>305</v>
      </c>
      <c r="F12" s="121"/>
      <c r="G12" s="122" t="s">
        <v>125</v>
      </c>
      <c r="H12" s="122" t="s">
        <v>126</v>
      </c>
      <c r="I12" s="126" t="s">
        <v>1164</v>
      </c>
    </row>
    <row r="13" spans="2:9" ht="12.75">
      <c r="B13" s="123">
        <v>1</v>
      </c>
      <c r="C13" s="123">
        <v>2</v>
      </c>
      <c r="D13" s="123">
        <v>3</v>
      </c>
      <c r="E13" s="123">
        <v>4</v>
      </c>
      <c r="F13" s="123">
        <v>5</v>
      </c>
      <c r="G13" s="123">
        <v>6</v>
      </c>
      <c r="H13" s="123">
        <v>7</v>
      </c>
      <c r="I13" s="126" t="s">
        <v>1165</v>
      </c>
    </row>
    <row r="14" spans="2:9" ht="12.75">
      <c r="B14" s="122" t="s">
        <v>127</v>
      </c>
      <c r="C14" s="124" t="s">
        <v>128</v>
      </c>
      <c r="D14" s="116" t="s">
        <v>129</v>
      </c>
      <c r="E14" s="116" t="s">
        <v>130</v>
      </c>
      <c r="F14" s="125" t="s">
        <v>131</v>
      </c>
      <c r="G14" s="116" t="s">
        <v>132</v>
      </c>
      <c r="H14" s="116" t="s">
        <v>133</v>
      </c>
      <c r="I14" s="126" t="s">
        <v>1166</v>
      </c>
    </row>
    <row r="15" spans="2:9" ht="12.75">
      <c r="B15" s="121"/>
      <c r="C15" s="121"/>
      <c r="D15" s="121"/>
      <c r="E15" s="121"/>
      <c r="F15" s="121"/>
      <c r="G15" s="121"/>
      <c r="H15" s="121"/>
      <c r="I15" s="126" t="s">
        <v>1167</v>
      </c>
    </row>
    <row r="16" spans="2:9" ht="12.75">
      <c r="B16" s="121"/>
      <c r="C16" s="121"/>
      <c r="D16" s="121"/>
      <c r="E16" s="121"/>
      <c r="F16" s="121"/>
      <c r="G16" s="121"/>
      <c r="H16" s="121"/>
      <c r="I16" s="126" t="s">
        <v>1168</v>
      </c>
    </row>
    <row r="17" spans="2:9" ht="12.75">
      <c r="B17" s="121"/>
      <c r="C17" s="121"/>
      <c r="D17" s="121"/>
      <c r="E17" s="121"/>
      <c r="F17" s="121"/>
      <c r="G17" s="121"/>
      <c r="H17" s="121"/>
      <c r="I17" s="126" t="s">
        <v>340</v>
      </c>
    </row>
    <row r="18" spans="2:9" ht="12.75">
      <c r="B18" s="121"/>
      <c r="C18" s="121"/>
      <c r="D18" s="121"/>
      <c r="E18" s="121"/>
      <c r="F18" s="121"/>
      <c r="G18" s="121"/>
      <c r="H18" s="121"/>
      <c r="I18" s="126" t="s">
        <v>342</v>
      </c>
    </row>
    <row r="19" spans="2:9" ht="12.75">
      <c r="B19" s="121"/>
      <c r="C19" s="121"/>
      <c r="D19" s="121"/>
      <c r="E19" s="121"/>
      <c r="F19" s="121"/>
      <c r="G19" s="121"/>
      <c r="H19" s="121"/>
      <c r="I19" s="126" t="s">
        <v>344</v>
      </c>
    </row>
    <row r="20" spans="2:9" ht="12.75">
      <c r="B20" s="121"/>
      <c r="C20" s="121"/>
      <c r="D20" s="121"/>
      <c r="E20" s="121"/>
      <c r="F20" s="121"/>
      <c r="G20" s="121"/>
      <c r="H20" s="121"/>
      <c r="I20" s="127" t="s">
        <v>689</v>
      </c>
    </row>
    <row r="21" spans="2:9" ht="12.75">
      <c r="B21" s="121"/>
      <c r="C21" s="121"/>
      <c r="D21" s="121"/>
      <c r="E21" s="121"/>
      <c r="F21" s="121"/>
      <c r="G21" s="121"/>
      <c r="H21" s="121"/>
      <c r="I21" s="127" t="s">
        <v>690</v>
      </c>
    </row>
    <row r="22" spans="2:9" ht="12.75">
      <c r="B22" s="121"/>
      <c r="C22" s="121"/>
      <c r="D22" s="121"/>
      <c r="E22" s="121"/>
      <c r="F22" s="121"/>
      <c r="G22" s="121"/>
      <c r="H22" s="121"/>
      <c r="I22" s="126" t="s">
        <v>1169</v>
      </c>
    </row>
    <row r="23" spans="2:9" ht="12.75">
      <c r="B23" s="121"/>
      <c r="C23" s="121"/>
      <c r="D23" s="121"/>
      <c r="E23" s="121"/>
      <c r="F23" s="121"/>
      <c r="G23" s="121"/>
      <c r="H23" s="121"/>
      <c r="I23" s="126" t="s">
        <v>1153</v>
      </c>
    </row>
    <row r="24" spans="2:9" ht="12.75">
      <c r="B24" s="121"/>
      <c r="C24" s="121"/>
      <c r="D24" s="121"/>
      <c r="E24" s="121"/>
      <c r="F24" s="121"/>
      <c r="G24" s="121"/>
      <c r="H24" s="121"/>
      <c r="I24" s="126" t="s">
        <v>1170</v>
      </c>
    </row>
    <row r="25" spans="2:9" ht="12.75">
      <c r="B25" s="121"/>
      <c r="C25" s="121"/>
      <c r="D25" s="121"/>
      <c r="E25" s="121"/>
      <c r="F25" s="121"/>
      <c r="G25" s="121"/>
      <c r="H25" s="121"/>
      <c r="I25" s="126" t="s">
        <v>1154</v>
      </c>
    </row>
    <row r="26" spans="2:9" ht="12.75">
      <c r="B26" s="121"/>
      <c r="C26" s="121"/>
      <c r="D26" s="121"/>
      <c r="E26" s="121"/>
      <c r="F26" s="121"/>
      <c r="G26" s="121"/>
      <c r="H26" s="121"/>
      <c r="I26" s="126" t="s">
        <v>1171</v>
      </c>
    </row>
    <row r="27" spans="2:9" ht="12.75">
      <c r="B27" s="121"/>
      <c r="C27" s="121"/>
      <c r="D27" s="121"/>
      <c r="E27" s="121"/>
      <c r="F27" s="121"/>
      <c r="G27" s="121"/>
      <c r="H27" s="121"/>
      <c r="I27" s="126" t="s">
        <v>1172</v>
      </c>
    </row>
    <row r="28" spans="2:9" ht="12.75">
      <c r="B28" s="121"/>
      <c r="C28" s="121"/>
      <c r="D28" s="121"/>
      <c r="E28" s="121"/>
      <c r="F28" s="121"/>
      <c r="G28" s="121"/>
      <c r="H28" s="121"/>
      <c r="I28" s="126" t="s">
        <v>1173</v>
      </c>
    </row>
    <row r="29" spans="2:9" ht="12.75">
      <c r="B29" s="121"/>
      <c r="C29" s="121"/>
      <c r="D29" s="121"/>
      <c r="E29" s="121"/>
      <c r="F29" s="121"/>
      <c r="G29" s="121"/>
      <c r="H29" s="121"/>
      <c r="I29" s="126" t="s">
        <v>1174</v>
      </c>
    </row>
    <row r="30" spans="2:9" ht="12.75">
      <c r="B30" s="121"/>
      <c r="C30" s="121"/>
      <c r="D30" s="121"/>
      <c r="E30" s="121"/>
      <c r="F30" s="121"/>
      <c r="G30" s="121"/>
      <c r="H30" s="121"/>
      <c r="I30" s="126" t="s">
        <v>372</v>
      </c>
    </row>
    <row r="31" spans="2:9" ht="12.75">
      <c r="B31" s="121"/>
      <c r="C31" s="121"/>
      <c r="D31" s="121"/>
      <c r="E31" s="121"/>
      <c r="F31" s="121"/>
      <c r="G31" s="121"/>
      <c r="H31" s="121"/>
      <c r="I31" s="127" t="s">
        <v>373</v>
      </c>
    </row>
    <row r="32" spans="2:9" ht="12.75">
      <c r="B32" s="121"/>
      <c r="C32" s="121"/>
      <c r="D32" s="121"/>
      <c r="E32" s="121"/>
      <c r="F32" s="121"/>
      <c r="G32" s="121"/>
      <c r="H32" s="121"/>
      <c r="I32" s="127" t="s">
        <v>375</v>
      </c>
    </row>
    <row r="33" spans="2:9" ht="12.75">
      <c r="B33" s="121"/>
      <c r="C33" s="121"/>
      <c r="D33" s="121"/>
      <c r="E33" s="121"/>
      <c r="F33" s="121"/>
      <c r="G33" s="121"/>
      <c r="H33" s="121"/>
      <c r="I33" s="127" t="s">
        <v>377</v>
      </c>
    </row>
    <row r="34" spans="2:9" ht="12.75">
      <c r="B34" s="121"/>
      <c r="C34" s="121"/>
      <c r="D34" s="121"/>
      <c r="E34" s="121"/>
      <c r="F34" s="121"/>
      <c r="G34" s="121"/>
      <c r="H34" s="121"/>
      <c r="I34" s="127" t="s">
        <v>387</v>
      </c>
    </row>
    <row r="35" spans="2:9" ht="12.75">
      <c r="B35" s="121"/>
      <c r="C35" s="121"/>
      <c r="D35" s="121"/>
      <c r="E35" s="121"/>
      <c r="F35" s="121"/>
      <c r="G35" s="121"/>
      <c r="H35" s="121"/>
      <c r="I35" s="127" t="s">
        <v>379</v>
      </c>
    </row>
    <row r="36" spans="2:9" ht="12.75">
      <c r="B36" s="121"/>
      <c r="C36" s="121"/>
      <c r="D36" s="121"/>
      <c r="E36" s="121"/>
      <c r="F36" s="121"/>
      <c r="G36" s="121"/>
      <c r="H36" s="121"/>
      <c r="I36" s="127" t="s">
        <v>381</v>
      </c>
    </row>
    <row r="37" spans="2:9" ht="12.75">
      <c r="B37" s="121"/>
      <c r="C37" s="121"/>
      <c r="D37" s="121"/>
      <c r="E37" s="121"/>
      <c r="F37" s="121"/>
      <c r="G37" s="121"/>
      <c r="H37" s="121"/>
      <c r="I37" s="127" t="s">
        <v>383</v>
      </c>
    </row>
    <row r="38" spans="2:9" ht="12.75">
      <c r="B38" s="121"/>
      <c r="C38" s="121"/>
      <c r="D38" s="121"/>
      <c r="E38" s="121"/>
      <c r="F38" s="121"/>
      <c r="G38" s="121"/>
      <c r="H38" s="121"/>
      <c r="I38" s="127" t="s">
        <v>385</v>
      </c>
    </row>
    <row r="39" spans="2:9" ht="12.75">
      <c r="B39" s="121"/>
      <c r="C39" s="121"/>
      <c r="D39" s="121"/>
      <c r="E39" s="121"/>
      <c r="F39" s="121"/>
      <c r="G39" s="121"/>
      <c r="H39" s="121"/>
      <c r="I39" s="126" t="s">
        <v>389</v>
      </c>
    </row>
    <row r="40" spans="2:9" ht="12.75">
      <c r="B40" s="121"/>
      <c r="C40" s="121"/>
      <c r="D40" s="121"/>
      <c r="E40" s="121"/>
      <c r="F40" s="121"/>
      <c r="G40" s="121"/>
      <c r="H40" s="121"/>
      <c r="I40" s="126" t="s">
        <v>390</v>
      </c>
    </row>
    <row r="41" spans="2:9" ht="12.75">
      <c r="B41" s="121"/>
      <c r="C41" s="121"/>
      <c r="D41" s="121"/>
      <c r="E41" s="121"/>
      <c r="F41" s="121"/>
      <c r="G41" s="121"/>
      <c r="H41" s="121"/>
      <c r="I41" s="126" t="s">
        <v>391</v>
      </c>
    </row>
    <row r="42" spans="2:9" ht="12.75">
      <c r="B42" s="121"/>
      <c r="C42" s="121"/>
      <c r="D42" s="121"/>
      <c r="E42" s="121"/>
      <c r="F42" s="121"/>
      <c r="G42" s="121"/>
      <c r="H42" s="121"/>
      <c r="I42" s="126" t="s">
        <v>1175</v>
      </c>
    </row>
    <row r="43" spans="2:9" ht="12.75">
      <c r="B43" s="121"/>
      <c r="C43" s="121"/>
      <c r="D43" s="121"/>
      <c r="E43" s="121"/>
      <c r="F43" s="121"/>
      <c r="G43" s="121"/>
      <c r="H43" s="121"/>
      <c r="I43" s="126" t="s">
        <v>1176</v>
      </c>
    </row>
    <row r="44" spans="2:9" ht="12.75">
      <c r="B44" s="121"/>
      <c r="C44" s="121"/>
      <c r="D44" s="121"/>
      <c r="E44" s="121"/>
      <c r="F44" s="121"/>
      <c r="G44" s="121"/>
      <c r="H44" s="121"/>
      <c r="I44" s="126" t="s">
        <v>694</v>
      </c>
    </row>
    <row r="45" spans="2:9" ht="12.75">
      <c r="B45" s="121"/>
      <c r="C45" s="121"/>
      <c r="D45" s="121"/>
      <c r="E45" s="121"/>
      <c r="F45" s="121"/>
      <c r="G45" s="121"/>
      <c r="H45" s="121"/>
      <c r="I45" s="127" t="s">
        <v>701</v>
      </c>
    </row>
    <row r="46" spans="2:9" ht="12.75">
      <c r="B46" s="121"/>
      <c r="C46" s="121"/>
      <c r="D46" s="121"/>
      <c r="E46" s="121"/>
      <c r="F46" s="121"/>
      <c r="G46" s="121"/>
      <c r="H46" s="121"/>
      <c r="I46" s="126" t="s">
        <v>1177</v>
      </c>
    </row>
    <row r="47" spans="2:9" ht="12.75">
      <c r="B47" s="121"/>
      <c r="C47" s="121"/>
      <c r="D47" s="121"/>
      <c r="E47" s="121"/>
      <c r="F47" s="121"/>
      <c r="G47" s="121"/>
      <c r="H47" s="121"/>
      <c r="I47" s="126" t="s">
        <v>1178</v>
      </c>
    </row>
    <row r="48" spans="2:9" ht="12.75">
      <c r="B48" s="121"/>
      <c r="C48" s="121"/>
      <c r="D48" s="121"/>
      <c r="E48" s="121"/>
      <c r="F48" s="121"/>
      <c r="G48" s="121"/>
      <c r="H48" s="121"/>
      <c r="I48" s="126" t="s">
        <v>1179</v>
      </c>
    </row>
    <row r="49" spans="2:9" ht="12.75">
      <c r="B49" s="121"/>
      <c r="C49" s="121"/>
      <c r="D49" s="121"/>
      <c r="E49" s="121"/>
      <c r="F49" s="121"/>
      <c r="G49" s="121"/>
      <c r="H49" s="121"/>
      <c r="I49" s="126" t="s">
        <v>1180</v>
      </c>
    </row>
    <row r="50" spans="2:9" ht="12.75">
      <c r="B50" s="121"/>
      <c r="C50" s="121"/>
      <c r="D50" s="121"/>
      <c r="E50" s="121"/>
      <c r="F50" s="121"/>
      <c r="G50" s="121"/>
      <c r="H50" s="121"/>
      <c r="I50" s="128" t="s">
        <v>1181</v>
      </c>
    </row>
    <row r="51" spans="2:9" ht="12.75">
      <c r="B51" s="121"/>
      <c r="C51" s="121"/>
      <c r="D51" s="121"/>
      <c r="E51" s="121"/>
      <c r="F51" s="121"/>
      <c r="G51" s="121"/>
      <c r="H51" s="121"/>
      <c r="I51" s="128" t="s">
        <v>415</v>
      </c>
    </row>
    <row r="52" spans="2:9" ht="12.75">
      <c r="B52" s="121"/>
      <c r="C52" s="121"/>
      <c r="D52" s="121"/>
      <c r="E52" s="121"/>
      <c r="F52" s="121"/>
      <c r="G52" s="121"/>
      <c r="H52" s="121"/>
      <c r="I52" s="129" t="s">
        <v>417</v>
      </c>
    </row>
    <row r="53" spans="2:9" ht="12.75">
      <c r="B53" s="121"/>
      <c r="C53" s="121"/>
      <c r="D53" s="121"/>
      <c r="E53" s="121"/>
      <c r="F53" s="121"/>
      <c r="G53" s="121"/>
      <c r="H53" s="121"/>
      <c r="I53" s="130" t="s">
        <v>419</v>
      </c>
    </row>
    <row r="54" spans="2:9" ht="12.75">
      <c r="B54" s="121"/>
      <c r="C54" s="121"/>
      <c r="D54" s="121"/>
      <c r="E54" s="121"/>
      <c r="F54" s="121"/>
      <c r="G54" s="121"/>
      <c r="H54" s="121"/>
      <c r="I54" s="128" t="s">
        <v>420</v>
      </c>
    </row>
    <row r="55" spans="2:9" ht="12.75">
      <c r="B55" s="121"/>
      <c r="C55" s="121"/>
      <c r="D55" s="121"/>
      <c r="E55" s="121"/>
      <c r="F55" s="121"/>
      <c r="G55" s="121"/>
      <c r="H55" s="121"/>
      <c r="I55" s="128" t="s">
        <v>422</v>
      </c>
    </row>
    <row r="56" spans="2:9" ht="12.75">
      <c r="B56" s="121"/>
      <c r="C56" s="121"/>
      <c r="D56" s="121"/>
      <c r="E56" s="121"/>
      <c r="F56" s="121"/>
      <c r="G56" s="121"/>
      <c r="H56" s="121"/>
      <c r="I56" s="128" t="s">
        <v>424</v>
      </c>
    </row>
    <row r="57" spans="2:9" ht="12.75">
      <c r="B57" s="121"/>
      <c r="C57" s="121"/>
      <c r="D57" s="121"/>
      <c r="E57" s="121"/>
      <c r="F57" s="121"/>
      <c r="G57" s="121"/>
      <c r="H57" s="121"/>
      <c r="I57" s="128" t="s">
        <v>429</v>
      </c>
    </row>
    <row r="58" spans="2:9" ht="12.75">
      <c r="B58" s="121"/>
      <c r="C58" s="121"/>
      <c r="D58" s="121"/>
      <c r="E58" s="121"/>
      <c r="F58" s="121"/>
      <c r="G58" s="121"/>
      <c r="H58" s="121"/>
      <c r="I58" s="126" t="s">
        <v>708</v>
      </c>
    </row>
    <row r="59" spans="2:9" ht="12.75">
      <c r="B59" s="121"/>
      <c r="C59" s="121"/>
      <c r="D59" s="121"/>
      <c r="E59" s="121"/>
      <c r="F59" s="121"/>
      <c r="G59" s="121"/>
      <c r="H59" s="121"/>
      <c r="I59" s="127" t="s">
        <v>434</v>
      </c>
    </row>
    <row r="60" spans="2:9" ht="12.75">
      <c r="B60" s="121"/>
      <c r="C60" s="121"/>
      <c r="D60" s="121"/>
      <c r="E60" s="121"/>
      <c r="F60" s="121"/>
      <c r="G60" s="121"/>
      <c r="H60" s="121"/>
      <c r="I60" s="127" t="s">
        <v>436</v>
      </c>
    </row>
    <row r="61" spans="2:9" ht="12.75">
      <c r="B61" s="121"/>
      <c r="C61" s="121"/>
      <c r="D61" s="121"/>
      <c r="E61" s="121"/>
      <c r="F61" s="121"/>
      <c r="G61" s="121"/>
      <c r="H61" s="121"/>
      <c r="I61" s="127" t="s">
        <v>438</v>
      </c>
    </row>
    <row r="62" spans="2:9" ht="12.75">
      <c r="B62" s="121"/>
      <c r="C62" s="121"/>
      <c r="D62" s="121"/>
      <c r="E62" s="121"/>
      <c r="F62" s="121"/>
      <c r="G62" s="121"/>
      <c r="H62" s="121"/>
      <c r="I62" s="131" t="s">
        <v>143</v>
      </c>
    </row>
    <row r="63" spans="2:9" ht="12.75">
      <c r="B63" s="121"/>
      <c r="C63" s="121"/>
      <c r="D63" s="121"/>
      <c r="E63" s="121"/>
      <c r="F63" s="121"/>
      <c r="G63" s="121"/>
      <c r="H63" s="121"/>
      <c r="I63" s="126" t="s">
        <v>171</v>
      </c>
    </row>
    <row r="64" spans="2:9" ht="12.75">
      <c r="B64" s="121"/>
      <c r="C64" s="121"/>
      <c r="D64" s="121"/>
      <c r="E64" s="121"/>
      <c r="F64" s="121"/>
      <c r="G64" s="121"/>
      <c r="H64" s="121"/>
      <c r="I64" s="126" t="s">
        <v>173</v>
      </c>
    </row>
    <row r="65" spans="2:9" ht="12.75">
      <c r="B65" s="121"/>
      <c r="C65" s="121"/>
      <c r="D65" s="121"/>
      <c r="E65" s="121"/>
      <c r="F65" s="121"/>
      <c r="G65" s="121"/>
      <c r="H65" s="121"/>
      <c r="I65" s="126" t="s">
        <v>175</v>
      </c>
    </row>
    <row r="66" spans="2:9" ht="12.75">
      <c r="B66" s="121"/>
      <c r="C66" s="121"/>
      <c r="D66" s="121"/>
      <c r="E66" s="121"/>
      <c r="F66" s="121"/>
      <c r="G66" s="121"/>
      <c r="H66" s="121"/>
      <c r="I66" s="126" t="s">
        <v>709</v>
      </c>
    </row>
    <row r="67" spans="2:9" ht="12.75">
      <c r="B67" s="121"/>
      <c r="C67" s="121"/>
      <c r="D67" s="121"/>
      <c r="E67" s="121"/>
      <c r="F67" s="121"/>
      <c r="G67" s="121"/>
      <c r="H67" s="121"/>
      <c r="I67" s="127" t="s">
        <v>169</v>
      </c>
    </row>
    <row r="68" spans="2:9" ht="12.75">
      <c r="B68" s="121"/>
      <c r="C68" s="121"/>
      <c r="D68" s="121"/>
      <c r="E68" s="121"/>
      <c r="F68" s="121"/>
      <c r="G68" s="121"/>
      <c r="H68" s="121"/>
      <c r="I68" s="126" t="s">
        <v>177</v>
      </c>
    </row>
    <row r="69" spans="2:9" ht="12.75">
      <c r="B69" s="121"/>
      <c r="C69" s="121"/>
      <c r="D69" s="121"/>
      <c r="E69" s="121"/>
      <c r="F69" s="121"/>
      <c r="G69" s="121"/>
      <c r="H69" s="121"/>
      <c r="I69" s="127" t="s">
        <v>705</v>
      </c>
    </row>
    <row r="70" spans="2:9" ht="12.75">
      <c r="B70" s="121"/>
      <c r="C70" s="121"/>
      <c r="D70" s="121"/>
      <c r="E70" s="121"/>
      <c r="F70" s="121"/>
      <c r="G70" s="121"/>
      <c r="H70" s="121"/>
      <c r="I70" s="127" t="s">
        <v>704</v>
      </c>
    </row>
    <row r="71" spans="2:9" ht="12.75">
      <c r="B71" s="121"/>
      <c r="C71" s="121"/>
      <c r="D71" s="121"/>
      <c r="E71" s="121"/>
      <c r="F71" s="121"/>
      <c r="G71" s="121"/>
      <c r="H71" s="121"/>
      <c r="I71" s="126" t="s">
        <v>441</v>
      </c>
    </row>
    <row r="72" spans="2:9" ht="12.75">
      <c r="B72" s="121"/>
      <c r="C72" s="121"/>
      <c r="D72" s="121"/>
      <c r="E72" s="121"/>
      <c r="F72" s="121"/>
      <c r="G72" s="121"/>
      <c r="H72" s="121"/>
      <c r="I72" s="126" t="s">
        <v>179</v>
      </c>
    </row>
    <row r="73" spans="2:9" ht="12.75">
      <c r="B73" s="121"/>
      <c r="C73" s="121"/>
      <c r="D73" s="121"/>
      <c r="E73" s="121"/>
      <c r="F73" s="121"/>
      <c r="G73" s="121"/>
      <c r="H73" s="121"/>
      <c r="I73" s="126" t="s">
        <v>180</v>
      </c>
    </row>
    <row r="74" spans="2:9" ht="12.75">
      <c r="B74" s="121"/>
      <c r="C74" s="121"/>
      <c r="D74" s="121"/>
      <c r="E74" s="121"/>
      <c r="F74" s="121"/>
      <c r="G74" s="121"/>
      <c r="H74" s="121"/>
      <c r="I74" s="131" t="s">
        <v>181</v>
      </c>
    </row>
    <row r="75" spans="2:9" ht="12.75">
      <c r="B75" s="121"/>
      <c r="C75" s="121"/>
      <c r="D75" s="121"/>
      <c r="E75" s="121"/>
      <c r="F75" s="121"/>
      <c r="G75" s="121"/>
      <c r="H75" s="121"/>
      <c r="I75" s="131" t="s">
        <v>183</v>
      </c>
    </row>
    <row r="76" spans="2:9" ht="12.75">
      <c r="B76" s="121"/>
      <c r="C76" s="121"/>
      <c r="D76" s="121"/>
      <c r="E76" s="121"/>
      <c r="F76" s="121"/>
      <c r="G76" s="121"/>
      <c r="H76" s="121"/>
      <c r="I76" s="127" t="s">
        <v>185</v>
      </c>
    </row>
    <row r="77" spans="2:9" ht="12.75">
      <c r="B77" s="121"/>
      <c r="C77" s="121"/>
      <c r="D77" s="121"/>
      <c r="E77" s="121"/>
      <c r="F77" s="121"/>
      <c r="G77" s="121"/>
      <c r="H77" s="121"/>
      <c r="I77" s="126" t="s">
        <v>443</v>
      </c>
    </row>
    <row r="78" spans="2:9" ht="12.75">
      <c r="B78" s="121"/>
      <c r="C78" s="121"/>
      <c r="D78" s="121"/>
      <c r="E78" s="121"/>
      <c r="F78" s="121"/>
      <c r="G78" s="121"/>
      <c r="H78" s="121"/>
      <c r="I78" s="126" t="s">
        <v>445</v>
      </c>
    </row>
    <row r="79" spans="2:9" ht="12.75">
      <c r="B79" s="121"/>
      <c r="C79" s="121"/>
      <c r="D79" s="121"/>
      <c r="E79" s="121"/>
      <c r="F79" s="121"/>
      <c r="G79" s="121"/>
      <c r="H79" s="121"/>
      <c r="I79" s="126" t="s">
        <v>0</v>
      </c>
    </row>
    <row r="80" spans="2:9" ht="12.75">
      <c r="B80" s="121"/>
      <c r="C80" s="121"/>
      <c r="D80" s="121"/>
      <c r="E80" s="121"/>
      <c r="F80" s="121"/>
      <c r="G80" s="121"/>
      <c r="H80" s="121"/>
      <c r="I80" s="126" t="s">
        <v>1</v>
      </c>
    </row>
    <row r="81" spans="2:9" ht="12.75">
      <c r="B81" s="121"/>
      <c r="C81" s="121"/>
      <c r="D81" s="121"/>
      <c r="E81" s="121"/>
      <c r="F81" s="121"/>
      <c r="G81" s="121"/>
      <c r="H81" s="121"/>
      <c r="I81" s="131" t="s">
        <v>3</v>
      </c>
    </row>
    <row r="82" spans="2:9" ht="12.75">
      <c r="B82" s="121"/>
      <c r="C82" s="121"/>
      <c r="D82" s="121"/>
      <c r="E82" s="121"/>
      <c r="F82" s="121"/>
      <c r="G82" s="121"/>
      <c r="H82" s="121"/>
      <c r="I82" s="127" t="s">
        <v>292</v>
      </c>
    </row>
    <row r="83" spans="2:9" ht="12.75">
      <c r="B83" s="121"/>
      <c r="C83" s="121"/>
      <c r="D83" s="121"/>
      <c r="E83" s="121"/>
      <c r="F83" s="121"/>
      <c r="G83" s="121"/>
      <c r="H83" s="121"/>
      <c r="I83" s="127" t="s">
        <v>293</v>
      </c>
    </row>
    <row r="84" spans="2:9" ht="12.75">
      <c r="B84" s="121"/>
      <c r="C84" s="121"/>
      <c r="D84" s="121"/>
      <c r="E84" s="121"/>
      <c r="F84" s="121"/>
      <c r="G84" s="121"/>
      <c r="H84" s="121"/>
      <c r="I84" s="126" t="s">
        <v>4</v>
      </c>
    </row>
    <row r="85" spans="2:9" ht="12.75">
      <c r="B85" s="121"/>
      <c r="C85" s="121"/>
      <c r="D85" s="121"/>
      <c r="E85" s="121"/>
      <c r="F85" s="121"/>
      <c r="G85" s="121"/>
      <c r="H85" s="121"/>
      <c r="I85" s="126" t="s">
        <v>6</v>
      </c>
    </row>
    <row r="86" spans="2:9" ht="12.75">
      <c r="B86" s="121"/>
      <c r="C86" s="121"/>
      <c r="D86" s="121"/>
      <c r="E86" s="121"/>
      <c r="F86" s="121"/>
      <c r="G86" s="121"/>
      <c r="H86" s="121"/>
      <c r="I86" s="126" t="s">
        <v>1182</v>
      </c>
    </row>
    <row r="87" spans="2:9" ht="12.75">
      <c r="B87" s="121"/>
      <c r="C87" s="121"/>
      <c r="D87" s="121"/>
      <c r="E87" s="121"/>
      <c r="F87" s="121"/>
      <c r="G87" s="121"/>
      <c r="H87" s="121"/>
      <c r="I87" s="126" t="s">
        <v>12</v>
      </c>
    </row>
    <row r="88" spans="2:9" ht="12.75">
      <c r="B88" s="121"/>
      <c r="C88" s="121"/>
      <c r="D88" s="121"/>
      <c r="E88" s="121"/>
      <c r="F88" s="121"/>
      <c r="G88" s="121"/>
      <c r="H88" s="121"/>
      <c r="I88" s="126" t="s">
        <v>13</v>
      </c>
    </row>
    <row r="89" spans="2:9" ht="12.75">
      <c r="B89" s="121"/>
      <c r="C89" s="121"/>
      <c r="D89" s="121"/>
      <c r="E89" s="121"/>
      <c r="F89" s="121"/>
      <c r="G89" s="121"/>
      <c r="H89" s="121"/>
      <c r="I89" s="126" t="s">
        <v>17</v>
      </c>
    </row>
    <row r="90" spans="2:9" ht="12.75">
      <c r="B90" s="121"/>
      <c r="C90" s="121"/>
      <c r="D90" s="121"/>
      <c r="E90" s="121"/>
      <c r="F90" s="121"/>
      <c r="G90" s="121"/>
      <c r="H90" s="121"/>
      <c r="I90" s="126" t="s">
        <v>1183</v>
      </c>
    </row>
    <row r="91" spans="2:9" ht="12.75">
      <c r="B91" s="121"/>
      <c r="C91" s="121"/>
      <c r="D91" s="121"/>
      <c r="E91" s="121"/>
      <c r="F91" s="121"/>
      <c r="G91" s="121"/>
      <c r="H91" s="121"/>
      <c r="I91" s="126" t="s">
        <v>712</v>
      </c>
    </row>
    <row r="92" spans="2:9" ht="12.75">
      <c r="B92" s="121"/>
      <c r="C92" s="121"/>
      <c r="D92" s="121"/>
      <c r="E92" s="121"/>
      <c r="F92" s="121"/>
      <c r="G92" s="121"/>
      <c r="H92" s="121"/>
      <c r="I92" s="126" t="s">
        <v>713</v>
      </c>
    </row>
    <row r="93" spans="2:9" ht="12.75">
      <c r="B93" s="121"/>
      <c r="C93" s="121"/>
      <c r="D93" s="121"/>
      <c r="E93" s="121"/>
      <c r="F93" s="121"/>
      <c r="G93" s="121"/>
      <c r="H93" s="121"/>
      <c r="I93" s="126" t="s">
        <v>714</v>
      </c>
    </row>
    <row r="94" spans="2:9" ht="12.75">
      <c r="B94" s="121"/>
      <c r="C94" s="121"/>
      <c r="D94" s="121"/>
      <c r="E94" s="121"/>
      <c r="F94" s="121"/>
      <c r="G94" s="121"/>
      <c r="H94" s="121"/>
      <c r="I94" s="126" t="s">
        <v>1184</v>
      </c>
    </row>
    <row r="95" spans="2:9" ht="12.75">
      <c r="B95" s="121"/>
      <c r="C95" s="121"/>
      <c r="D95" s="121"/>
      <c r="E95" s="121"/>
      <c r="F95" s="121"/>
      <c r="G95" s="121"/>
      <c r="H95" s="121"/>
      <c r="I95" s="126" t="s">
        <v>1185</v>
      </c>
    </row>
    <row r="96" spans="2:9" ht="12.75">
      <c r="B96" s="121"/>
      <c r="C96" s="121"/>
      <c r="D96" s="121"/>
      <c r="E96" s="121"/>
      <c r="F96" s="121"/>
      <c r="G96" s="121"/>
      <c r="H96" s="121"/>
      <c r="I96" s="126" t="s">
        <v>1186</v>
      </c>
    </row>
    <row r="97" spans="2:9" ht="12.75">
      <c r="B97" s="121"/>
      <c r="C97" s="121"/>
      <c r="D97" s="121"/>
      <c r="E97" s="121"/>
      <c r="F97" s="121"/>
      <c r="G97" s="121"/>
      <c r="H97" s="121"/>
      <c r="I97" s="126" t="s">
        <v>62</v>
      </c>
    </row>
    <row r="98" spans="2:9" ht="12.75">
      <c r="B98" s="121"/>
      <c r="C98" s="121"/>
      <c r="D98" s="121"/>
      <c r="E98" s="121"/>
      <c r="F98" s="121"/>
      <c r="G98" s="121"/>
      <c r="H98" s="121"/>
      <c r="I98" s="126" t="s">
        <v>1187</v>
      </c>
    </row>
    <row r="99" spans="2:9" ht="12.75">
      <c r="B99" s="121"/>
      <c r="C99" s="121"/>
      <c r="D99" s="121"/>
      <c r="E99" s="121"/>
      <c r="F99" s="121"/>
      <c r="G99" s="121"/>
      <c r="H99" s="121"/>
      <c r="I99" s="126" t="s">
        <v>1188</v>
      </c>
    </row>
    <row r="100" spans="2:9" ht="12.75">
      <c r="B100" s="121"/>
      <c r="C100" s="121"/>
      <c r="D100" s="121"/>
      <c r="E100" s="121"/>
      <c r="F100" s="121"/>
      <c r="G100" s="121"/>
      <c r="H100" s="121"/>
      <c r="I100" s="126" t="s">
        <v>1152</v>
      </c>
    </row>
    <row r="101" spans="2:9" ht="12.75">
      <c r="B101" s="121"/>
      <c r="C101" s="121"/>
      <c r="D101" s="121"/>
      <c r="E101" s="121"/>
      <c r="F101" s="121"/>
      <c r="G101" s="121"/>
      <c r="H101" s="121"/>
      <c r="I101" s="126" t="s">
        <v>1189</v>
      </c>
    </row>
    <row r="102" spans="2:9" ht="12.75">
      <c r="B102" s="121"/>
      <c r="C102" s="121"/>
      <c r="D102" s="121"/>
      <c r="E102" s="121"/>
      <c r="F102" s="121"/>
      <c r="G102" s="121"/>
      <c r="H102" s="121"/>
      <c r="I102" s="126" t="s">
        <v>101</v>
      </c>
    </row>
    <row r="103" spans="2:9" ht="12.75">
      <c r="B103" s="121"/>
      <c r="C103" s="121"/>
      <c r="D103" s="121"/>
      <c r="E103" s="121"/>
      <c r="F103" s="121"/>
      <c r="G103" s="121"/>
      <c r="H103" s="121"/>
      <c r="I103" s="126" t="s">
        <v>447</v>
      </c>
    </row>
    <row r="104" spans="2:9" ht="12.75">
      <c r="B104" s="121"/>
      <c r="C104" s="121"/>
      <c r="D104" s="121"/>
      <c r="E104" s="121"/>
      <c r="F104" s="121"/>
      <c r="G104" s="121"/>
      <c r="H104" s="121"/>
      <c r="I104" s="126" t="s">
        <v>102</v>
      </c>
    </row>
    <row r="105" spans="2:8" ht="12.75">
      <c r="B105" s="121"/>
      <c r="C105" s="121"/>
      <c r="D105" s="121"/>
      <c r="E105" s="121"/>
      <c r="F105" s="121"/>
      <c r="G105" s="121"/>
      <c r="H105" s="121"/>
    </row>
    <row r="106" spans="2:8" ht="12.75">
      <c r="B106" s="121"/>
      <c r="C106" s="121"/>
      <c r="D106" s="121"/>
      <c r="E106" s="121"/>
      <c r="F106" s="121"/>
      <c r="G106" s="121"/>
      <c r="H106" s="121"/>
    </row>
    <row r="107" spans="2:8" ht="12.75">
      <c r="B107" s="121"/>
      <c r="C107" s="121"/>
      <c r="D107" s="121"/>
      <c r="E107" s="121"/>
      <c r="F107" s="121"/>
      <c r="G107" s="121"/>
      <c r="H107" s="121"/>
    </row>
    <row r="108" spans="2:8" ht="12.75">
      <c r="B108" s="121"/>
      <c r="C108" s="121"/>
      <c r="D108" s="121"/>
      <c r="E108" s="121"/>
      <c r="F108" s="121"/>
      <c r="G108" s="121"/>
      <c r="H108" s="121"/>
    </row>
    <row r="109" spans="2:8" ht="12.75">
      <c r="B109" s="121"/>
      <c r="C109" s="121"/>
      <c r="D109" s="121"/>
      <c r="E109" s="121"/>
      <c r="F109" s="121"/>
      <c r="G109" s="121"/>
      <c r="H109" s="121"/>
    </row>
    <row r="110" spans="2:8" ht="12.75">
      <c r="B110" s="121"/>
      <c r="C110" s="121"/>
      <c r="D110" s="121"/>
      <c r="E110" s="121"/>
      <c r="F110" s="121"/>
      <c r="G110" s="121"/>
      <c r="H110" s="121"/>
    </row>
    <row r="111" spans="2:8" ht="12.75">
      <c r="B111" s="121"/>
      <c r="C111" s="121"/>
      <c r="D111" s="121"/>
      <c r="E111" s="121"/>
      <c r="F111" s="121"/>
      <c r="G111" s="121"/>
      <c r="H111" s="121"/>
    </row>
    <row r="112" spans="2:8" ht="12.75">
      <c r="B112" s="121"/>
      <c r="C112" s="121"/>
      <c r="D112" s="121"/>
      <c r="E112" s="121"/>
      <c r="F112" s="121"/>
      <c r="G112" s="121"/>
      <c r="H112" s="121"/>
    </row>
    <row r="113" spans="2:8" ht="12.75">
      <c r="B113" s="121"/>
      <c r="C113" s="121"/>
      <c r="D113" s="121"/>
      <c r="E113" s="121"/>
      <c r="F113" s="121"/>
      <c r="G113" s="121"/>
      <c r="H113" s="121"/>
    </row>
    <row r="114" spans="2:8" ht="12.75">
      <c r="B114" s="121"/>
      <c r="C114" s="121"/>
      <c r="D114" s="121"/>
      <c r="E114" s="121"/>
      <c r="F114" s="121"/>
      <c r="G114" s="121"/>
      <c r="H114" s="121"/>
    </row>
    <row r="115" spans="2:8" ht="12.75">
      <c r="B115" s="121"/>
      <c r="C115" s="121"/>
      <c r="D115" s="121"/>
      <c r="E115" s="121"/>
      <c r="F115" s="121"/>
      <c r="G115" s="121"/>
      <c r="H115" s="121"/>
    </row>
    <row r="116" spans="2:8" ht="12.75">
      <c r="B116" s="121"/>
      <c r="C116" s="121"/>
      <c r="D116" s="121"/>
      <c r="E116" s="121"/>
      <c r="F116" s="121"/>
      <c r="G116" s="121"/>
      <c r="H116" s="121"/>
    </row>
    <row r="117" spans="2:8" ht="12.75">
      <c r="B117" s="121"/>
      <c r="C117" s="121"/>
      <c r="D117" s="121"/>
      <c r="E117" s="121"/>
      <c r="F117" s="121"/>
      <c r="G117" s="121"/>
      <c r="H117" s="121"/>
    </row>
    <row r="118" spans="2:8" ht="12.75">
      <c r="B118" s="121"/>
      <c r="C118" s="121"/>
      <c r="D118" s="121"/>
      <c r="E118" s="121"/>
      <c r="F118" s="121"/>
      <c r="G118" s="121"/>
      <c r="H118" s="121"/>
    </row>
    <row r="119" spans="2:8" ht="12.75">
      <c r="B119" s="121"/>
      <c r="C119" s="121"/>
      <c r="D119" s="121"/>
      <c r="E119" s="121"/>
      <c r="F119" s="121"/>
      <c r="G119" s="121"/>
      <c r="H119" s="121"/>
    </row>
    <row r="120" spans="2:8" ht="12.75">
      <c r="B120" s="121"/>
      <c r="C120" s="121"/>
      <c r="D120" s="121"/>
      <c r="E120" s="121"/>
      <c r="F120" s="121"/>
      <c r="G120" s="121"/>
      <c r="H120" s="121"/>
    </row>
    <row r="121" spans="2:8" ht="12.75">
      <c r="B121" s="121"/>
      <c r="C121" s="121"/>
      <c r="D121" s="121"/>
      <c r="E121" s="121"/>
      <c r="F121" s="121"/>
      <c r="G121" s="121"/>
      <c r="H121" s="121"/>
    </row>
    <row r="122" spans="2:8" ht="12.75">
      <c r="B122" s="121"/>
      <c r="C122" s="121"/>
      <c r="D122" s="121"/>
      <c r="E122" s="121"/>
      <c r="F122" s="121"/>
      <c r="G122" s="121"/>
      <c r="H122" s="121"/>
    </row>
    <row r="123" spans="2:8" ht="12.75">
      <c r="B123" s="121"/>
      <c r="C123" s="121"/>
      <c r="D123" s="121"/>
      <c r="E123" s="121"/>
      <c r="F123" s="121"/>
      <c r="G123" s="121"/>
      <c r="H123" s="121"/>
    </row>
    <row r="124" spans="2:8" ht="12.75">
      <c r="B124" s="121"/>
      <c r="C124" s="121"/>
      <c r="D124" s="121"/>
      <c r="E124" s="121"/>
      <c r="F124" s="121"/>
      <c r="G124" s="121"/>
      <c r="H124" s="121"/>
    </row>
    <row r="125" spans="2:8" ht="12.75">
      <c r="B125" s="121"/>
      <c r="C125" s="121"/>
      <c r="D125" s="121"/>
      <c r="E125" s="121"/>
      <c r="F125" s="121"/>
      <c r="G125" s="121"/>
      <c r="H125" s="121"/>
    </row>
    <row r="126" spans="2:8" ht="12.75">
      <c r="B126" s="121"/>
      <c r="C126" s="121"/>
      <c r="D126" s="121"/>
      <c r="E126" s="121"/>
      <c r="F126" s="121"/>
      <c r="G126" s="121"/>
      <c r="H126" s="121"/>
    </row>
    <row r="127" spans="2:8" ht="12.75">
      <c r="B127" s="121"/>
      <c r="C127" s="121"/>
      <c r="D127" s="121"/>
      <c r="E127" s="121"/>
      <c r="F127" s="121"/>
      <c r="G127" s="121"/>
      <c r="H127" s="121"/>
    </row>
    <row r="128" spans="2:8" ht="12.75">
      <c r="B128" s="121"/>
      <c r="C128" s="121"/>
      <c r="D128" s="121"/>
      <c r="E128" s="121"/>
      <c r="F128" s="121"/>
      <c r="G128" s="121"/>
      <c r="H128" s="121"/>
    </row>
    <row r="129" spans="2:8" ht="12.75">
      <c r="B129" s="121"/>
      <c r="C129" s="121"/>
      <c r="D129" s="121"/>
      <c r="E129" s="121"/>
      <c r="F129" s="121"/>
      <c r="G129" s="121"/>
      <c r="H129" s="121"/>
    </row>
    <row r="130" spans="2:8" ht="12.75">
      <c r="B130" s="121"/>
      <c r="C130" s="121"/>
      <c r="D130" s="121"/>
      <c r="E130" s="121"/>
      <c r="F130" s="121"/>
      <c r="G130" s="121"/>
      <c r="H130" s="121"/>
    </row>
    <row r="131" spans="2:8" ht="12.75">
      <c r="B131" s="121"/>
      <c r="C131" s="121"/>
      <c r="D131" s="121"/>
      <c r="E131" s="121"/>
      <c r="F131" s="121"/>
      <c r="G131" s="121"/>
      <c r="H131" s="121"/>
    </row>
    <row r="132" spans="2:8" ht="12.75">
      <c r="B132" s="121"/>
      <c r="C132" s="121"/>
      <c r="D132" s="121"/>
      <c r="E132" s="121"/>
      <c r="F132" s="121"/>
      <c r="G132" s="121"/>
      <c r="H132" s="121"/>
    </row>
    <row r="133" spans="2:8" ht="12.75">
      <c r="B133" s="121"/>
      <c r="C133" s="121"/>
      <c r="D133" s="121"/>
      <c r="E133" s="121"/>
      <c r="F133" s="121"/>
      <c r="G133" s="121"/>
      <c r="H133" s="121"/>
    </row>
    <row r="134" spans="2:8" ht="12.75">
      <c r="B134" s="121"/>
      <c r="C134" s="121"/>
      <c r="D134" s="121"/>
      <c r="E134" s="121"/>
      <c r="F134" s="121"/>
      <c r="G134" s="121"/>
      <c r="H134" s="121"/>
    </row>
    <row r="135" spans="2:8" ht="12.75">
      <c r="B135" s="121"/>
      <c r="C135" s="121"/>
      <c r="D135" s="121"/>
      <c r="E135" s="121"/>
      <c r="F135" s="121"/>
      <c r="G135" s="121"/>
      <c r="H135" s="121"/>
    </row>
    <row r="136" spans="2:8" ht="12.75">
      <c r="B136" s="121"/>
      <c r="C136" s="121"/>
      <c r="D136" s="121"/>
      <c r="E136" s="121"/>
      <c r="F136" s="121"/>
      <c r="G136" s="121"/>
      <c r="H136" s="121"/>
    </row>
    <row r="137" spans="2:8" ht="12.75">
      <c r="B137" s="121"/>
      <c r="C137" s="121"/>
      <c r="D137" s="121"/>
      <c r="E137" s="121"/>
      <c r="F137" s="121"/>
      <c r="G137" s="121"/>
      <c r="H137" s="121"/>
    </row>
    <row r="138" spans="2:8" ht="12.75">
      <c r="B138" s="121"/>
      <c r="C138" s="121"/>
      <c r="D138" s="121"/>
      <c r="E138" s="121"/>
      <c r="F138" s="121"/>
      <c r="G138" s="121"/>
      <c r="H138" s="121"/>
    </row>
    <row r="139" spans="2:8" ht="12.75">
      <c r="B139" s="121"/>
      <c r="C139" s="121"/>
      <c r="D139" s="121"/>
      <c r="E139" s="121"/>
      <c r="F139" s="121"/>
      <c r="G139" s="121"/>
      <c r="H139" s="121"/>
    </row>
    <row r="140" spans="2:8" ht="12.75">
      <c r="B140" s="121"/>
      <c r="C140" s="121"/>
      <c r="D140" s="121"/>
      <c r="E140" s="121"/>
      <c r="F140" s="121"/>
      <c r="G140" s="121"/>
      <c r="H140" s="121"/>
    </row>
    <row r="141" spans="2:8" ht="12.75">
      <c r="B141" s="121"/>
      <c r="C141" s="121"/>
      <c r="D141" s="121"/>
      <c r="E141" s="121"/>
      <c r="F141" s="121"/>
      <c r="G141" s="121"/>
      <c r="H141" s="121"/>
    </row>
    <row r="142" spans="2:8" ht="12.75">
      <c r="B142" s="121"/>
      <c r="C142" s="121"/>
      <c r="D142" s="121"/>
      <c r="E142" s="121"/>
      <c r="F142" s="121"/>
      <c r="G142" s="121"/>
      <c r="H142" s="121"/>
    </row>
    <row r="143" spans="2:8" ht="12.75">
      <c r="B143" s="121"/>
      <c r="C143" s="121"/>
      <c r="D143" s="121"/>
      <c r="E143" s="121"/>
      <c r="F143" s="121"/>
      <c r="G143" s="121"/>
      <c r="H143" s="121"/>
    </row>
    <row r="144" spans="2:8" ht="12.75">
      <c r="B144" s="121"/>
      <c r="C144" s="121"/>
      <c r="D144" s="121"/>
      <c r="E144" s="121"/>
      <c r="F144" s="121"/>
      <c r="G144" s="121"/>
      <c r="H144" s="121"/>
    </row>
    <row r="145" spans="2:8" ht="12.75">
      <c r="B145" s="121"/>
      <c r="C145" s="121"/>
      <c r="D145" s="121"/>
      <c r="E145" s="121"/>
      <c r="F145" s="121"/>
      <c r="G145" s="121"/>
      <c r="H145" s="121"/>
    </row>
    <row r="146" spans="2:8" ht="12.75">
      <c r="B146" s="121"/>
      <c r="C146" s="121"/>
      <c r="D146" s="121"/>
      <c r="E146" s="121"/>
      <c r="F146" s="121"/>
      <c r="G146" s="121"/>
      <c r="H146" s="121"/>
    </row>
    <row r="147" spans="2:8" ht="12.75">
      <c r="B147" s="121"/>
      <c r="C147" s="121"/>
      <c r="D147" s="121"/>
      <c r="E147" s="121"/>
      <c r="F147" s="121"/>
      <c r="G147" s="121"/>
      <c r="H147" s="121"/>
    </row>
    <row r="148" spans="2:8" ht="12.75">
      <c r="B148" s="121"/>
      <c r="C148" s="121"/>
      <c r="D148" s="121"/>
      <c r="E148" s="121"/>
      <c r="F148" s="121"/>
      <c r="G148" s="121"/>
      <c r="H148" s="121"/>
    </row>
    <row r="149" spans="2:8" ht="12.75">
      <c r="B149" s="121"/>
      <c r="C149" s="121"/>
      <c r="D149" s="121"/>
      <c r="E149" s="121"/>
      <c r="F149" s="121"/>
      <c r="G149" s="121"/>
      <c r="H149" s="121"/>
    </row>
    <row r="150" spans="2:8" ht="12.75">
      <c r="B150" s="121"/>
      <c r="C150" s="121"/>
      <c r="D150" s="121"/>
      <c r="E150" s="121"/>
      <c r="F150" s="121"/>
      <c r="G150" s="121"/>
      <c r="H150" s="121"/>
    </row>
    <row r="151" spans="2:8" ht="12.75">
      <c r="B151" s="121"/>
      <c r="C151" s="121"/>
      <c r="D151" s="121"/>
      <c r="E151" s="121"/>
      <c r="F151" s="121"/>
      <c r="G151" s="121"/>
      <c r="H151" s="121"/>
    </row>
    <row r="152" spans="2:8" ht="12.75">
      <c r="B152" s="121"/>
      <c r="C152" s="121"/>
      <c r="D152" s="121"/>
      <c r="E152" s="121"/>
      <c r="F152" s="121"/>
      <c r="G152" s="121"/>
      <c r="H152" s="121"/>
    </row>
    <row r="153" spans="2:8" ht="12.75">
      <c r="B153" s="121"/>
      <c r="C153" s="121"/>
      <c r="D153" s="121"/>
      <c r="E153" s="121"/>
      <c r="F153" s="121"/>
      <c r="G153" s="121"/>
      <c r="H153" s="121"/>
    </row>
    <row r="154" spans="2:8" ht="12.75">
      <c r="B154" s="121"/>
      <c r="C154" s="121"/>
      <c r="D154" s="121"/>
      <c r="E154" s="121"/>
      <c r="F154" s="121"/>
      <c r="G154" s="121"/>
      <c r="H154" s="121"/>
    </row>
    <row r="155" spans="2:8" ht="12.75">
      <c r="B155" s="121"/>
      <c r="C155" s="121"/>
      <c r="D155" s="121"/>
      <c r="E155" s="121"/>
      <c r="F155" s="121"/>
      <c r="G155" s="121"/>
      <c r="H155" s="121"/>
    </row>
    <row r="156" spans="2:8" ht="12.75">
      <c r="B156" s="121"/>
      <c r="C156" s="121"/>
      <c r="D156" s="121"/>
      <c r="E156" s="121"/>
      <c r="F156" s="121"/>
      <c r="G156" s="121"/>
      <c r="H156" s="121"/>
    </row>
    <row r="157" spans="2:8" ht="12.75">
      <c r="B157" s="121"/>
      <c r="C157" s="121"/>
      <c r="D157" s="121"/>
      <c r="E157" s="121"/>
      <c r="F157" s="121"/>
      <c r="G157" s="121"/>
      <c r="H157" s="121"/>
    </row>
    <row r="158" spans="2:8" ht="12.75">
      <c r="B158" s="121"/>
      <c r="C158" s="121"/>
      <c r="D158" s="121"/>
      <c r="E158" s="121"/>
      <c r="F158" s="121"/>
      <c r="G158" s="121"/>
      <c r="H158" s="121"/>
    </row>
    <row r="159" spans="2:8" ht="12.75">
      <c r="B159" s="121"/>
      <c r="C159" s="121"/>
      <c r="D159" s="121"/>
      <c r="E159" s="121"/>
      <c r="F159" s="121"/>
      <c r="G159" s="121"/>
      <c r="H159" s="121"/>
    </row>
    <row r="160" spans="2:8" ht="12.75">
      <c r="B160" s="121"/>
      <c r="C160" s="121"/>
      <c r="D160" s="121"/>
      <c r="E160" s="121"/>
      <c r="F160" s="121"/>
      <c r="G160" s="121"/>
      <c r="H160" s="121"/>
    </row>
    <row r="161" spans="2:8" ht="12.75">
      <c r="B161" s="121"/>
      <c r="C161" s="121"/>
      <c r="D161" s="121"/>
      <c r="E161" s="121"/>
      <c r="F161" s="121"/>
      <c r="G161" s="121"/>
      <c r="H161" s="121"/>
    </row>
    <row r="162" spans="2:8" ht="12.75">
      <c r="B162" s="121"/>
      <c r="C162" s="121"/>
      <c r="D162" s="121"/>
      <c r="E162" s="121"/>
      <c r="F162" s="121"/>
      <c r="G162" s="121"/>
      <c r="H162" s="121"/>
    </row>
    <row r="163" spans="2:8" ht="12.75">
      <c r="B163" s="121"/>
      <c r="C163" s="121"/>
      <c r="D163" s="121"/>
      <c r="E163" s="121"/>
      <c r="F163" s="121"/>
      <c r="G163" s="121"/>
      <c r="H163" s="121"/>
    </row>
    <row r="164" spans="2:8" ht="12.75">
      <c r="B164" s="121"/>
      <c r="C164" s="121"/>
      <c r="D164" s="121"/>
      <c r="E164" s="121"/>
      <c r="F164" s="121"/>
      <c r="G164" s="121"/>
      <c r="H164" s="121"/>
    </row>
    <row r="165" spans="2:8" ht="12.75">
      <c r="B165" s="121"/>
      <c r="C165" s="121"/>
      <c r="D165" s="121"/>
      <c r="E165" s="121"/>
      <c r="F165" s="121"/>
      <c r="G165" s="121"/>
      <c r="H165" s="121"/>
    </row>
    <row r="166" spans="2:8" ht="12.75">
      <c r="B166" s="121"/>
      <c r="C166" s="121"/>
      <c r="D166" s="121"/>
      <c r="E166" s="121"/>
      <c r="F166" s="121"/>
      <c r="G166" s="121"/>
      <c r="H166" s="121"/>
    </row>
    <row r="167" spans="2:8" ht="12.75">
      <c r="B167" s="121"/>
      <c r="C167" s="121"/>
      <c r="D167" s="121"/>
      <c r="E167" s="121"/>
      <c r="F167" s="121"/>
      <c r="G167" s="121"/>
      <c r="H167" s="121"/>
    </row>
    <row r="168" spans="2:8" ht="12.75">
      <c r="B168" s="121"/>
      <c r="C168" s="121"/>
      <c r="D168" s="121"/>
      <c r="E168" s="121"/>
      <c r="F168" s="121"/>
      <c r="G168" s="121"/>
      <c r="H168" s="121"/>
    </row>
    <row r="169" spans="2:8" ht="12.75">
      <c r="B169" s="121"/>
      <c r="C169" s="121"/>
      <c r="D169" s="121"/>
      <c r="E169" s="121"/>
      <c r="F169" s="121"/>
      <c r="G169" s="121"/>
      <c r="H169" s="121"/>
    </row>
    <row r="170" spans="2:8" ht="12.75">
      <c r="B170" s="121"/>
      <c r="C170" s="121"/>
      <c r="D170" s="121"/>
      <c r="E170" s="121"/>
      <c r="F170" s="121"/>
      <c r="G170" s="121"/>
      <c r="H170" s="121"/>
    </row>
    <row r="171" spans="2:8" ht="12.75">
      <c r="B171" s="121"/>
      <c r="C171" s="121"/>
      <c r="D171" s="121"/>
      <c r="E171" s="121"/>
      <c r="F171" s="121"/>
      <c r="G171" s="121"/>
      <c r="H171" s="121"/>
    </row>
    <row r="172" spans="2:8" ht="12.75">
      <c r="B172" s="121"/>
      <c r="C172" s="121"/>
      <c r="D172" s="121"/>
      <c r="E172" s="121"/>
      <c r="F172" s="121"/>
      <c r="G172" s="121"/>
      <c r="H172" s="121"/>
    </row>
    <row r="173" spans="2:8" ht="12.75">
      <c r="B173" s="121"/>
      <c r="C173" s="121"/>
      <c r="D173" s="121"/>
      <c r="E173" s="121"/>
      <c r="F173" s="121"/>
      <c r="G173" s="121"/>
      <c r="H173" s="121"/>
    </row>
    <row r="174" spans="2:8" ht="12.75">
      <c r="B174" s="121"/>
      <c r="C174" s="121"/>
      <c r="D174" s="121"/>
      <c r="E174" s="121"/>
      <c r="F174" s="121"/>
      <c r="G174" s="121"/>
      <c r="H174" s="121"/>
    </row>
    <row r="175" spans="2:8" ht="12.75">
      <c r="B175" s="121"/>
      <c r="C175" s="121"/>
      <c r="D175" s="121"/>
      <c r="E175" s="121"/>
      <c r="F175" s="121"/>
      <c r="G175" s="121"/>
      <c r="H175" s="121"/>
    </row>
    <row r="176" spans="2:8" ht="12.75">
      <c r="B176" s="121"/>
      <c r="C176" s="121"/>
      <c r="D176" s="121"/>
      <c r="E176" s="121"/>
      <c r="F176" s="121"/>
      <c r="G176" s="121"/>
      <c r="H176" s="121"/>
    </row>
    <row r="177" spans="2:8" ht="12.75">
      <c r="B177" s="121"/>
      <c r="C177" s="121"/>
      <c r="D177" s="121"/>
      <c r="E177" s="121"/>
      <c r="F177" s="121"/>
      <c r="G177" s="121"/>
      <c r="H177" s="121"/>
    </row>
    <row r="178" spans="2:8" ht="12.75">
      <c r="B178" s="121"/>
      <c r="C178" s="121"/>
      <c r="D178" s="121"/>
      <c r="E178" s="121"/>
      <c r="F178" s="121"/>
      <c r="G178" s="121"/>
      <c r="H178" s="121"/>
    </row>
    <row r="179" spans="2:8" ht="12.75">
      <c r="B179" s="121"/>
      <c r="C179" s="121"/>
      <c r="D179" s="121"/>
      <c r="E179" s="121"/>
      <c r="F179" s="121"/>
      <c r="G179" s="121"/>
      <c r="H179" s="121"/>
    </row>
    <row r="180" spans="2:8" ht="12.75">
      <c r="B180" s="121"/>
      <c r="C180" s="121"/>
      <c r="D180" s="121"/>
      <c r="E180" s="121"/>
      <c r="F180" s="121"/>
      <c r="G180" s="121"/>
      <c r="H180" s="121"/>
    </row>
    <row r="181" spans="2:8" ht="12.75">
      <c r="B181" s="121"/>
      <c r="C181" s="121"/>
      <c r="D181" s="121"/>
      <c r="E181" s="121"/>
      <c r="F181" s="121"/>
      <c r="G181" s="121"/>
      <c r="H181" s="121"/>
    </row>
    <row r="182" spans="2:8" ht="12.75">
      <c r="B182" s="121"/>
      <c r="C182" s="121"/>
      <c r="D182" s="121"/>
      <c r="E182" s="121"/>
      <c r="F182" s="121"/>
      <c r="G182" s="121"/>
      <c r="H182" s="121"/>
    </row>
    <row r="183" spans="2:8" ht="12.75">
      <c r="B183" s="121"/>
      <c r="C183" s="121"/>
      <c r="D183" s="121"/>
      <c r="E183" s="121"/>
      <c r="F183" s="121"/>
      <c r="G183" s="121"/>
      <c r="H183" s="121"/>
    </row>
    <row r="184" spans="2:8" ht="12.75">
      <c r="B184" s="121"/>
      <c r="C184" s="121"/>
      <c r="D184" s="121"/>
      <c r="E184" s="121"/>
      <c r="F184" s="121"/>
      <c r="G184" s="121"/>
      <c r="H184" s="121"/>
    </row>
    <row r="185" spans="2:8" ht="12.75">
      <c r="B185" s="121"/>
      <c r="C185" s="121"/>
      <c r="D185" s="121"/>
      <c r="E185" s="121"/>
      <c r="F185" s="121"/>
      <c r="G185" s="121"/>
      <c r="H185" s="121"/>
    </row>
    <row r="186" spans="2:8" ht="12.75">
      <c r="B186" s="121"/>
      <c r="C186" s="121"/>
      <c r="D186" s="121"/>
      <c r="E186" s="121"/>
      <c r="F186" s="121"/>
      <c r="G186" s="121"/>
      <c r="H186" s="121"/>
    </row>
    <row r="187" spans="2:8" ht="12.75">
      <c r="B187" s="121"/>
      <c r="C187" s="121"/>
      <c r="D187" s="121"/>
      <c r="E187" s="121"/>
      <c r="F187" s="121"/>
      <c r="G187" s="121"/>
      <c r="H187" s="121"/>
    </row>
    <row r="188" spans="2:8" ht="12.75">
      <c r="B188" s="121"/>
      <c r="C188" s="121"/>
      <c r="D188" s="121"/>
      <c r="E188" s="121"/>
      <c r="F188" s="121"/>
      <c r="G188" s="121"/>
      <c r="H188" s="121"/>
    </row>
    <row r="189" spans="2:8" ht="12.75">
      <c r="B189" s="121"/>
      <c r="C189" s="121"/>
      <c r="D189" s="121"/>
      <c r="E189" s="121"/>
      <c r="F189" s="121"/>
      <c r="G189" s="121"/>
      <c r="H189" s="121"/>
    </row>
    <row r="190" spans="2:8" ht="12.75">
      <c r="B190" s="121"/>
      <c r="C190" s="121"/>
      <c r="D190" s="121"/>
      <c r="E190" s="121"/>
      <c r="F190" s="121"/>
      <c r="G190" s="121"/>
      <c r="H190" s="121"/>
    </row>
    <row r="191" spans="2:8" ht="12.75">
      <c r="B191" s="121"/>
      <c r="C191" s="121"/>
      <c r="D191" s="121"/>
      <c r="E191" s="121"/>
      <c r="F191" s="121"/>
      <c r="G191" s="121"/>
      <c r="H191" s="121"/>
    </row>
    <row r="192" spans="2:8" ht="12.75">
      <c r="B192" s="121"/>
      <c r="C192" s="121"/>
      <c r="D192" s="121"/>
      <c r="E192" s="121"/>
      <c r="F192" s="121"/>
      <c r="G192" s="121"/>
      <c r="H192" s="121"/>
    </row>
    <row r="193" spans="2:8" ht="12.75">
      <c r="B193" s="121"/>
      <c r="C193" s="121"/>
      <c r="D193" s="121"/>
      <c r="E193" s="121"/>
      <c r="F193" s="121"/>
      <c r="G193" s="121"/>
      <c r="H193" s="121"/>
    </row>
    <row r="194" spans="2:8" ht="12.75">
      <c r="B194" s="121"/>
      <c r="C194" s="121"/>
      <c r="D194" s="121"/>
      <c r="E194" s="121"/>
      <c r="F194" s="121"/>
      <c r="G194" s="121"/>
      <c r="H194" s="121"/>
    </row>
    <row r="195" spans="2:8" ht="12.75">
      <c r="B195" s="121"/>
      <c r="C195" s="121"/>
      <c r="D195" s="121"/>
      <c r="E195" s="121"/>
      <c r="F195" s="121"/>
      <c r="G195" s="121"/>
      <c r="H195" s="121"/>
    </row>
    <row r="196" spans="2:8" ht="12.75">
      <c r="B196" s="121"/>
      <c r="C196" s="121"/>
      <c r="D196" s="121"/>
      <c r="E196" s="121"/>
      <c r="F196" s="121"/>
      <c r="G196" s="121"/>
      <c r="H196" s="121"/>
    </row>
    <row r="197" spans="2:8" ht="12.75">
      <c r="B197" s="121"/>
      <c r="C197" s="121"/>
      <c r="D197" s="121"/>
      <c r="E197" s="121"/>
      <c r="F197" s="121"/>
      <c r="G197" s="121"/>
      <c r="H197" s="121"/>
    </row>
    <row r="198" spans="2:8" ht="12.75">
      <c r="B198" s="121"/>
      <c r="C198" s="121"/>
      <c r="D198" s="121"/>
      <c r="E198" s="121"/>
      <c r="F198" s="121"/>
      <c r="G198" s="121"/>
      <c r="H198" s="121"/>
    </row>
    <row r="199" spans="2:8" ht="12.75">
      <c r="B199" s="121"/>
      <c r="C199" s="121"/>
      <c r="D199" s="121"/>
      <c r="E199" s="121"/>
      <c r="F199" s="121"/>
      <c r="G199" s="121"/>
      <c r="H199" s="121"/>
    </row>
    <row r="200" spans="2:8" ht="12.75">
      <c r="B200" s="121"/>
      <c r="C200" s="121"/>
      <c r="D200" s="121"/>
      <c r="E200" s="121"/>
      <c r="F200" s="121"/>
      <c r="G200" s="121"/>
      <c r="H200" s="121"/>
    </row>
    <row r="201" spans="2:8" ht="12.75">
      <c r="B201" s="121"/>
      <c r="C201" s="121"/>
      <c r="D201" s="121"/>
      <c r="E201" s="121"/>
      <c r="F201" s="121"/>
      <c r="G201" s="121"/>
      <c r="H201" s="121"/>
    </row>
    <row r="202" spans="2:8" ht="12.75">
      <c r="B202" s="121"/>
      <c r="C202" s="121"/>
      <c r="D202" s="121"/>
      <c r="E202" s="121"/>
      <c r="F202" s="121"/>
      <c r="G202" s="121"/>
      <c r="H202" s="121"/>
    </row>
    <row r="203" spans="2:8" ht="12.75">
      <c r="B203" s="121"/>
      <c r="C203" s="121"/>
      <c r="D203" s="121"/>
      <c r="E203" s="121"/>
      <c r="F203" s="121"/>
      <c r="G203" s="121"/>
      <c r="H203" s="121"/>
    </row>
    <row r="204" spans="2:8" ht="12.75">
      <c r="B204" s="121"/>
      <c r="C204" s="121"/>
      <c r="D204" s="121"/>
      <c r="E204" s="121"/>
      <c r="F204" s="121"/>
      <c r="G204" s="121"/>
      <c r="H204" s="121"/>
    </row>
    <row r="205" spans="2:8" ht="12.75">
      <c r="B205" s="121"/>
      <c r="C205" s="121"/>
      <c r="D205" s="121"/>
      <c r="E205" s="121"/>
      <c r="F205" s="121"/>
      <c r="G205" s="121"/>
      <c r="H205" s="121"/>
    </row>
    <row r="206" spans="2:8" ht="12.75">
      <c r="B206" s="121"/>
      <c r="C206" s="121"/>
      <c r="D206" s="121"/>
      <c r="E206" s="121"/>
      <c r="F206" s="121"/>
      <c r="G206" s="121"/>
      <c r="H206" s="121"/>
    </row>
    <row r="207" spans="2:8" ht="12.75">
      <c r="B207" s="121"/>
      <c r="C207" s="121"/>
      <c r="D207" s="121"/>
      <c r="E207" s="121"/>
      <c r="F207" s="121"/>
      <c r="G207" s="121"/>
      <c r="H207" s="121"/>
    </row>
    <row r="208" spans="2:8" ht="12.75">
      <c r="B208" s="121"/>
      <c r="C208" s="121"/>
      <c r="D208" s="121"/>
      <c r="E208" s="121"/>
      <c r="F208" s="121"/>
      <c r="G208" s="121"/>
      <c r="H208" s="121"/>
    </row>
    <row r="209" spans="2:8" ht="12.75">
      <c r="B209" s="121"/>
      <c r="C209" s="121"/>
      <c r="D209" s="121"/>
      <c r="E209" s="121"/>
      <c r="F209" s="121"/>
      <c r="G209" s="121"/>
      <c r="H209" s="121"/>
    </row>
    <row r="210" spans="2:8" ht="12.75">
      <c r="B210" s="121"/>
      <c r="C210" s="121"/>
      <c r="D210" s="121"/>
      <c r="E210" s="121"/>
      <c r="F210" s="121"/>
      <c r="G210" s="121"/>
      <c r="H210" s="121"/>
    </row>
    <row r="211" spans="2:8" ht="12.75">
      <c r="B211" s="121"/>
      <c r="C211" s="121"/>
      <c r="D211" s="121"/>
      <c r="E211" s="121"/>
      <c r="F211" s="121"/>
      <c r="G211" s="121"/>
      <c r="H211" s="121"/>
    </row>
    <row r="212" spans="2:8" ht="12.75">
      <c r="B212" s="121"/>
      <c r="C212" s="121"/>
      <c r="D212" s="121"/>
      <c r="E212" s="121"/>
      <c r="F212" s="121"/>
      <c r="G212" s="121"/>
      <c r="H212" s="121"/>
    </row>
    <row r="213" spans="2:8" ht="12.75">
      <c r="B213" s="121"/>
      <c r="C213" s="121"/>
      <c r="D213" s="121"/>
      <c r="E213" s="121"/>
      <c r="F213" s="121"/>
      <c r="G213" s="121"/>
      <c r="H213" s="121"/>
    </row>
    <row r="214" spans="2:8" ht="12.75">
      <c r="B214" s="121"/>
      <c r="C214" s="121"/>
      <c r="D214" s="121"/>
      <c r="E214" s="121"/>
      <c r="F214" s="121"/>
      <c r="G214" s="121"/>
      <c r="H214" s="121"/>
    </row>
    <row r="215" spans="2:8" ht="12.75">
      <c r="B215" s="121"/>
      <c r="C215" s="121"/>
      <c r="D215" s="121"/>
      <c r="E215" s="121"/>
      <c r="F215" s="121"/>
      <c r="G215" s="121"/>
      <c r="H215" s="121"/>
    </row>
    <row r="216" spans="2:8" ht="12.75">
      <c r="B216" s="121"/>
      <c r="C216" s="121"/>
      <c r="D216" s="121"/>
      <c r="E216" s="121"/>
      <c r="F216" s="121"/>
      <c r="G216" s="121"/>
      <c r="H216" s="121"/>
    </row>
    <row r="217" spans="2:8" ht="12.75">
      <c r="B217" s="121"/>
      <c r="C217" s="121"/>
      <c r="D217" s="121"/>
      <c r="E217" s="121"/>
      <c r="F217" s="121"/>
      <c r="G217" s="121"/>
      <c r="H217" s="121"/>
    </row>
    <row r="218" spans="2:8" ht="12.75">
      <c r="B218" s="121"/>
      <c r="C218" s="121"/>
      <c r="D218" s="121"/>
      <c r="E218" s="121"/>
      <c r="F218" s="121"/>
      <c r="G218" s="121"/>
      <c r="H218" s="121"/>
    </row>
    <row r="219" spans="2:8" ht="12.75">
      <c r="B219" s="121"/>
      <c r="C219" s="121"/>
      <c r="D219" s="121"/>
      <c r="E219" s="121"/>
      <c r="F219" s="121"/>
      <c r="G219" s="121"/>
      <c r="H219" s="121"/>
    </row>
    <row r="220" spans="2:8" ht="12.75">
      <c r="B220" s="121"/>
      <c r="C220" s="121"/>
      <c r="D220" s="121"/>
      <c r="E220" s="121"/>
      <c r="F220" s="121"/>
      <c r="G220" s="121"/>
      <c r="H220" s="121"/>
    </row>
    <row r="221" spans="2:8" ht="12.75">
      <c r="B221" s="121"/>
      <c r="C221" s="121"/>
      <c r="D221" s="121"/>
      <c r="E221" s="121"/>
      <c r="F221" s="121"/>
      <c r="G221" s="121"/>
      <c r="H221" s="121"/>
    </row>
    <row r="222" spans="2:8" ht="12.75">
      <c r="B222" s="121"/>
      <c r="C222" s="121"/>
      <c r="D222" s="121"/>
      <c r="E222" s="121"/>
      <c r="F222" s="121"/>
      <c r="G222" s="121"/>
      <c r="H222" s="121"/>
    </row>
    <row r="223" spans="2:8" ht="12.75">
      <c r="B223" s="121"/>
      <c r="C223" s="121"/>
      <c r="D223" s="121"/>
      <c r="E223" s="121"/>
      <c r="F223" s="121"/>
      <c r="G223" s="121"/>
      <c r="H223" s="121"/>
    </row>
    <row r="224" spans="2:8" ht="12.75">
      <c r="B224" s="121"/>
      <c r="C224" s="121"/>
      <c r="D224" s="121"/>
      <c r="E224" s="121"/>
      <c r="F224" s="121"/>
      <c r="G224" s="121"/>
      <c r="H224" s="121"/>
    </row>
    <row r="225" spans="2:8" ht="12.75">
      <c r="B225" s="121"/>
      <c r="C225" s="121"/>
      <c r="D225" s="121"/>
      <c r="E225" s="121"/>
      <c r="F225" s="121"/>
      <c r="G225" s="121"/>
      <c r="H225" s="121"/>
    </row>
    <row r="226" spans="2:8" ht="12.75">
      <c r="B226" s="121"/>
      <c r="C226" s="121"/>
      <c r="D226" s="121"/>
      <c r="E226" s="121"/>
      <c r="F226" s="121"/>
      <c r="G226" s="121"/>
      <c r="H226" s="121"/>
    </row>
    <row r="227" spans="2:8" ht="12.75">
      <c r="B227" s="121"/>
      <c r="C227" s="121"/>
      <c r="D227" s="121"/>
      <c r="E227" s="121"/>
      <c r="F227" s="121"/>
      <c r="G227" s="121"/>
      <c r="H227" s="121"/>
    </row>
    <row r="228" spans="2:8" ht="12.75">
      <c r="B228" s="121"/>
      <c r="C228" s="121"/>
      <c r="D228" s="121"/>
      <c r="E228" s="121"/>
      <c r="F228" s="121"/>
      <c r="G228" s="121"/>
      <c r="H228" s="121"/>
    </row>
    <row r="229" spans="2:8" ht="12.75">
      <c r="B229" s="121"/>
      <c r="C229" s="121"/>
      <c r="D229" s="121"/>
      <c r="E229" s="121"/>
      <c r="F229" s="121"/>
      <c r="G229" s="121"/>
      <c r="H229" s="121"/>
    </row>
    <row r="230" spans="2:8" ht="12.75">
      <c r="B230" s="121"/>
      <c r="C230" s="121"/>
      <c r="D230" s="121"/>
      <c r="E230" s="121"/>
      <c r="F230" s="121"/>
      <c r="G230" s="121"/>
      <c r="H230" s="121"/>
    </row>
    <row r="231" spans="2:8" ht="12.75">
      <c r="B231" s="121"/>
      <c r="C231" s="121"/>
      <c r="D231" s="121"/>
      <c r="E231" s="121"/>
      <c r="F231" s="121"/>
      <c r="G231" s="121"/>
      <c r="H231" s="121"/>
    </row>
    <row r="232" spans="2:8" ht="12.75">
      <c r="B232" s="121"/>
      <c r="C232" s="121"/>
      <c r="D232" s="121"/>
      <c r="E232" s="121"/>
      <c r="F232" s="121"/>
      <c r="G232" s="121"/>
      <c r="H232" s="121"/>
    </row>
    <row r="233" spans="2:8" ht="12.75">
      <c r="B233" s="121"/>
      <c r="C233" s="121"/>
      <c r="D233" s="121"/>
      <c r="E233" s="121"/>
      <c r="F233" s="121"/>
      <c r="G233" s="121"/>
      <c r="H233" s="121"/>
    </row>
    <row r="234" spans="2:8" ht="12.75">
      <c r="B234" s="121"/>
      <c r="C234" s="121"/>
      <c r="D234" s="121"/>
      <c r="E234" s="121"/>
      <c r="F234" s="121"/>
      <c r="G234" s="121"/>
      <c r="H234" s="121"/>
    </row>
    <row r="235" spans="2:8" ht="12.75">
      <c r="B235" s="121"/>
      <c r="C235" s="121"/>
      <c r="D235" s="121"/>
      <c r="E235" s="121"/>
      <c r="F235" s="121"/>
      <c r="G235" s="121"/>
      <c r="H235" s="121"/>
    </row>
    <row r="236" spans="2:8" ht="12.75">
      <c r="B236" s="121"/>
      <c r="C236" s="121"/>
      <c r="D236" s="121"/>
      <c r="E236" s="121"/>
      <c r="F236" s="121"/>
      <c r="G236" s="121"/>
      <c r="H236" s="121"/>
    </row>
    <row r="237" spans="2:8" ht="12.75">
      <c r="B237" s="121"/>
      <c r="C237" s="121"/>
      <c r="D237" s="121"/>
      <c r="E237" s="121"/>
      <c r="F237" s="121"/>
      <c r="G237" s="121"/>
      <c r="H237" s="121"/>
    </row>
    <row r="238" spans="2:8" ht="12.75">
      <c r="B238" s="121"/>
      <c r="C238" s="121"/>
      <c r="D238" s="121"/>
      <c r="E238" s="121"/>
      <c r="F238" s="121"/>
      <c r="G238" s="121"/>
      <c r="H238" s="121"/>
    </row>
    <row r="239" spans="2:8" ht="12.75">
      <c r="B239" s="121"/>
      <c r="C239" s="121"/>
      <c r="D239" s="121"/>
      <c r="E239" s="121"/>
      <c r="F239" s="121"/>
      <c r="G239" s="121"/>
      <c r="H239" s="121"/>
    </row>
    <row r="240" spans="2:8" ht="12.75">
      <c r="B240" s="121"/>
      <c r="C240" s="121"/>
      <c r="D240" s="121"/>
      <c r="E240" s="121"/>
      <c r="F240" s="121"/>
      <c r="G240" s="121"/>
      <c r="H240" s="121"/>
    </row>
    <row r="241" spans="2:8" ht="12.75">
      <c r="B241" s="121"/>
      <c r="C241" s="121"/>
      <c r="D241" s="121"/>
      <c r="E241" s="121"/>
      <c r="F241" s="121"/>
      <c r="G241" s="121"/>
      <c r="H241" s="121"/>
    </row>
    <row r="242" spans="2:8" ht="12.75">
      <c r="B242" s="121"/>
      <c r="C242" s="121"/>
      <c r="D242" s="121"/>
      <c r="E242" s="121"/>
      <c r="F242" s="121"/>
      <c r="G242" s="121"/>
      <c r="H242" s="121"/>
    </row>
    <row r="243" spans="2:8" ht="12.75">
      <c r="B243" s="121"/>
      <c r="C243" s="121"/>
      <c r="D243" s="121"/>
      <c r="E243" s="121"/>
      <c r="F243" s="121"/>
      <c r="G243" s="121"/>
      <c r="H243" s="121"/>
    </row>
    <row r="244" spans="2:8" ht="12.75">
      <c r="B244" s="121"/>
      <c r="C244" s="121"/>
      <c r="D244" s="121"/>
      <c r="E244" s="121"/>
      <c r="F244" s="121"/>
      <c r="G244" s="121"/>
      <c r="H244" s="121"/>
    </row>
    <row r="245" spans="2:8" ht="12.75">
      <c r="B245" s="121"/>
      <c r="C245" s="121"/>
      <c r="D245" s="121"/>
      <c r="E245" s="121"/>
      <c r="F245" s="121"/>
      <c r="G245" s="121"/>
      <c r="H245" s="121"/>
    </row>
    <row r="246" spans="2:8" ht="12.75">
      <c r="B246" s="121"/>
      <c r="C246" s="121"/>
      <c r="D246" s="121"/>
      <c r="E246" s="121"/>
      <c r="F246" s="121"/>
      <c r="G246" s="121"/>
      <c r="H246" s="121"/>
    </row>
    <row r="247" spans="2:8" ht="12.75">
      <c r="B247" s="121"/>
      <c r="C247" s="121"/>
      <c r="D247" s="121"/>
      <c r="E247" s="121"/>
      <c r="F247" s="121"/>
      <c r="G247" s="121"/>
      <c r="H247" s="121"/>
    </row>
    <row r="248" spans="2:8" ht="12.75">
      <c r="B248" s="121"/>
      <c r="C248" s="121"/>
      <c r="D248" s="121"/>
      <c r="E248" s="121"/>
      <c r="F248" s="121"/>
      <c r="G248" s="121"/>
      <c r="H248" s="121"/>
    </row>
    <row r="249" spans="2:8" ht="12.75">
      <c r="B249" s="121"/>
      <c r="C249" s="121"/>
      <c r="D249" s="121"/>
      <c r="E249" s="121"/>
      <c r="F249" s="121"/>
      <c r="G249" s="121"/>
      <c r="H249" s="121"/>
    </row>
    <row r="250" spans="2:8" ht="12.75">
      <c r="B250" s="121"/>
      <c r="C250" s="121"/>
      <c r="D250" s="121"/>
      <c r="E250" s="121"/>
      <c r="F250" s="121"/>
      <c r="G250" s="121"/>
      <c r="H250" s="121"/>
    </row>
    <row r="251" spans="2:8" ht="12.75">
      <c r="B251" s="121"/>
      <c r="C251" s="121"/>
      <c r="D251" s="121"/>
      <c r="E251" s="121"/>
      <c r="F251" s="121"/>
      <c r="G251" s="121"/>
      <c r="H251" s="121"/>
    </row>
    <row r="252" spans="2:8" ht="12.75">
      <c r="B252" s="121"/>
      <c r="C252" s="121"/>
      <c r="D252" s="121"/>
      <c r="E252" s="121"/>
      <c r="F252" s="121"/>
      <c r="G252" s="121"/>
      <c r="H252" s="121"/>
    </row>
    <row r="253" spans="2:8" ht="12.75">
      <c r="B253" s="121"/>
      <c r="C253" s="121"/>
      <c r="D253" s="121"/>
      <c r="E253" s="121"/>
      <c r="F253" s="121"/>
      <c r="G253" s="121"/>
      <c r="H253" s="121"/>
    </row>
    <row r="254" spans="2:8" ht="12.75">
      <c r="B254" s="121"/>
      <c r="C254" s="121"/>
      <c r="D254" s="121"/>
      <c r="E254" s="121"/>
      <c r="F254" s="121"/>
      <c r="G254" s="121"/>
      <c r="H254" s="121"/>
    </row>
    <row r="255" spans="2:8" ht="12.75">
      <c r="B255" s="121"/>
      <c r="C255" s="121"/>
      <c r="D255" s="121"/>
      <c r="E255" s="121"/>
      <c r="F255" s="121"/>
      <c r="G255" s="121"/>
      <c r="H255" s="121"/>
    </row>
    <row r="256" spans="2:8" ht="12.75">
      <c r="B256" s="121"/>
      <c r="C256" s="121"/>
      <c r="D256" s="121"/>
      <c r="E256" s="121"/>
      <c r="F256" s="121"/>
      <c r="G256" s="121"/>
      <c r="H256" s="121"/>
    </row>
    <row r="257" spans="2:8" ht="12.75">
      <c r="B257" s="121"/>
      <c r="C257" s="121"/>
      <c r="D257" s="121"/>
      <c r="E257" s="121"/>
      <c r="F257" s="121"/>
      <c r="G257" s="121"/>
      <c r="H257" s="121"/>
    </row>
    <row r="258" spans="2:8" ht="12.75">
      <c r="B258" s="121"/>
      <c r="C258" s="121"/>
      <c r="D258" s="121"/>
      <c r="E258" s="121"/>
      <c r="F258" s="121"/>
      <c r="G258" s="121"/>
      <c r="H258" s="121"/>
    </row>
    <row r="259" spans="2:8" ht="12.75">
      <c r="B259" s="121"/>
      <c r="C259" s="121"/>
      <c r="D259" s="121"/>
      <c r="E259" s="121"/>
      <c r="F259" s="121"/>
      <c r="G259" s="121"/>
      <c r="H259" s="121"/>
    </row>
    <row r="260" spans="2:8" ht="12.75">
      <c r="B260" s="121"/>
      <c r="C260" s="121"/>
      <c r="D260" s="121"/>
      <c r="E260" s="121"/>
      <c r="F260" s="121"/>
      <c r="G260" s="121"/>
      <c r="H260" s="121"/>
    </row>
    <row r="261" spans="2:8" ht="12.75">
      <c r="B261" s="121"/>
      <c r="C261" s="121"/>
      <c r="D261" s="121"/>
      <c r="E261" s="121"/>
      <c r="F261" s="121"/>
      <c r="G261" s="121"/>
      <c r="H261" s="121"/>
    </row>
    <row r="262" spans="2:8" ht="12.75">
      <c r="B262" s="121"/>
      <c r="C262" s="121"/>
      <c r="D262" s="121"/>
      <c r="E262" s="121"/>
      <c r="F262" s="121"/>
      <c r="G262" s="121"/>
      <c r="H262" s="121"/>
    </row>
    <row r="263" spans="2:8" ht="12.75">
      <c r="B263" s="121"/>
      <c r="C263" s="121"/>
      <c r="D263" s="121"/>
      <c r="E263" s="121"/>
      <c r="F263" s="121"/>
      <c r="G263" s="121"/>
      <c r="H263" s="121"/>
    </row>
    <row r="264" spans="2:8" ht="12.75">
      <c r="B264" s="121"/>
      <c r="C264" s="121"/>
      <c r="D264" s="121"/>
      <c r="E264" s="121"/>
      <c r="F264" s="121"/>
      <c r="G264" s="121"/>
      <c r="H264" s="121"/>
    </row>
    <row r="265" spans="2:8" ht="12.75">
      <c r="B265" s="121"/>
      <c r="C265" s="121"/>
      <c r="D265" s="121"/>
      <c r="E265" s="121"/>
      <c r="F265" s="121"/>
      <c r="G265" s="121"/>
      <c r="H265" s="121"/>
    </row>
    <row r="266" spans="2:8" ht="12.75">
      <c r="B266" s="121"/>
      <c r="C266" s="121"/>
      <c r="D266" s="121"/>
      <c r="E266" s="121"/>
      <c r="F266" s="121"/>
      <c r="G266" s="121"/>
      <c r="H266" s="121"/>
    </row>
    <row r="267" spans="2:8" ht="12.75">
      <c r="B267" s="121"/>
      <c r="C267" s="121"/>
      <c r="D267" s="121"/>
      <c r="E267" s="121"/>
      <c r="F267" s="121"/>
      <c r="G267" s="121"/>
      <c r="H267" s="121"/>
    </row>
    <row r="268" spans="2:8" ht="12.75">
      <c r="B268" s="121"/>
      <c r="C268" s="121"/>
      <c r="D268" s="121"/>
      <c r="E268" s="121"/>
      <c r="F268" s="121"/>
      <c r="G268" s="121"/>
      <c r="H268" s="121"/>
    </row>
    <row r="269" spans="2:8" ht="12.75">
      <c r="B269" s="121"/>
      <c r="C269" s="121"/>
      <c r="D269" s="121"/>
      <c r="E269" s="121"/>
      <c r="F269" s="121"/>
      <c r="G269" s="121"/>
      <c r="H269" s="121"/>
    </row>
    <row r="270" spans="2:8" ht="12.75">
      <c r="B270" s="121"/>
      <c r="C270" s="121"/>
      <c r="D270" s="121"/>
      <c r="E270" s="121"/>
      <c r="F270" s="121"/>
      <c r="G270" s="121"/>
      <c r="H270" s="121"/>
    </row>
    <row r="271" spans="2:8" ht="12.75">
      <c r="B271" s="121"/>
      <c r="C271" s="121"/>
      <c r="D271" s="121"/>
      <c r="E271" s="121"/>
      <c r="F271" s="121"/>
      <c r="G271" s="121"/>
      <c r="H271" s="121"/>
    </row>
    <row r="272" spans="2:8" ht="12.75">
      <c r="B272" s="121"/>
      <c r="C272" s="121"/>
      <c r="D272" s="121"/>
      <c r="E272" s="121"/>
      <c r="F272" s="121"/>
      <c r="G272" s="121"/>
      <c r="H272" s="121"/>
    </row>
    <row r="273" spans="2:8" ht="12.75">
      <c r="B273" s="121"/>
      <c r="C273" s="121"/>
      <c r="D273" s="121"/>
      <c r="E273" s="121"/>
      <c r="F273" s="121"/>
      <c r="G273" s="121"/>
      <c r="H273" s="121"/>
    </row>
    <row r="274" spans="2:8" ht="12.75">
      <c r="B274" s="121"/>
      <c r="C274" s="121"/>
      <c r="D274" s="121"/>
      <c r="E274" s="121"/>
      <c r="F274" s="121"/>
      <c r="G274" s="121"/>
      <c r="H274" s="121"/>
    </row>
    <row r="275" spans="2:8" ht="12.75">
      <c r="B275" s="121"/>
      <c r="C275" s="121"/>
      <c r="D275" s="121"/>
      <c r="E275" s="121"/>
      <c r="F275" s="121"/>
      <c r="G275" s="121"/>
      <c r="H275" s="121"/>
    </row>
    <row r="276" spans="2:8" ht="12.75">
      <c r="B276" s="121"/>
      <c r="C276" s="121"/>
      <c r="D276" s="121"/>
      <c r="E276" s="121"/>
      <c r="F276" s="121"/>
      <c r="G276" s="121"/>
      <c r="H276" s="121"/>
    </row>
    <row r="277" spans="2:8" ht="12.75">
      <c r="B277" s="121"/>
      <c r="C277" s="121"/>
      <c r="D277" s="121"/>
      <c r="E277" s="121"/>
      <c r="F277" s="121"/>
      <c r="G277" s="121"/>
      <c r="H277" s="121"/>
    </row>
    <row r="278" spans="2:8" ht="12.75">
      <c r="B278" s="121"/>
      <c r="C278" s="121"/>
      <c r="D278" s="121"/>
      <c r="E278" s="121"/>
      <c r="F278" s="121"/>
      <c r="G278" s="121"/>
      <c r="H278" s="121"/>
    </row>
    <row r="279" spans="2:8" ht="12.75">
      <c r="B279" s="121"/>
      <c r="C279" s="121"/>
      <c r="D279" s="121"/>
      <c r="E279" s="121"/>
      <c r="F279" s="121"/>
      <c r="G279" s="121"/>
      <c r="H279" s="121"/>
    </row>
    <row r="280" spans="2:8" ht="12.75">
      <c r="B280" s="121"/>
      <c r="C280" s="121"/>
      <c r="D280" s="121"/>
      <c r="E280" s="121"/>
      <c r="F280" s="121"/>
      <c r="G280" s="121"/>
      <c r="H280" s="121"/>
    </row>
    <row r="281" spans="2:8" ht="12.75">
      <c r="B281" s="121"/>
      <c r="C281" s="121"/>
      <c r="D281" s="121"/>
      <c r="E281" s="121"/>
      <c r="F281" s="121"/>
      <c r="G281" s="121"/>
      <c r="H281" s="121"/>
    </row>
    <row r="282" spans="2:8" ht="12.75">
      <c r="B282" s="121"/>
      <c r="C282" s="121"/>
      <c r="D282" s="121"/>
      <c r="E282" s="121"/>
      <c r="F282" s="121"/>
      <c r="G282" s="121"/>
      <c r="H282" s="121"/>
    </row>
    <row r="283" spans="2:8" ht="12.75">
      <c r="B283" s="121"/>
      <c r="C283" s="121"/>
      <c r="D283" s="121"/>
      <c r="E283" s="121"/>
      <c r="F283" s="121"/>
      <c r="G283" s="121"/>
      <c r="H283" s="121"/>
    </row>
    <row r="284" spans="2:8" ht="12.75">
      <c r="B284" s="121"/>
      <c r="C284" s="121"/>
      <c r="D284" s="121"/>
      <c r="E284" s="121"/>
      <c r="F284" s="121"/>
      <c r="G284" s="121"/>
      <c r="H284" s="121"/>
    </row>
    <row r="285" spans="2:8" ht="12.75">
      <c r="B285" s="121"/>
      <c r="C285" s="121"/>
      <c r="D285" s="121"/>
      <c r="E285" s="121"/>
      <c r="F285" s="121"/>
      <c r="G285" s="121"/>
      <c r="H285" s="121"/>
    </row>
    <row r="286" spans="2:8" ht="12.75">
      <c r="B286" s="121"/>
      <c r="C286" s="121"/>
      <c r="D286" s="121"/>
      <c r="E286" s="121"/>
      <c r="F286" s="121"/>
      <c r="G286" s="121"/>
      <c r="H286" s="121"/>
    </row>
    <row r="287" spans="2:8" ht="12.75">
      <c r="B287" s="121"/>
      <c r="C287" s="121"/>
      <c r="D287" s="121"/>
      <c r="E287" s="121"/>
      <c r="F287" s="121"/>
      <c r="G287" s="121"/>
      <c r="H287" s="121"/>
    </row>
    <row r="288" spans="2:8" ht="12.75">
      <c r="B288" s="121"/>
      <c r="C288" s="121"/>
      <c r="D288" s="121"/>
      <c r="E288" s="121"/>
      <c r="F288" s="121"/>
      <c r="G288" s="121"/>
      <c r="H288" s="121"/>
    </row>
    <row r="289" spans="2:8" ht="12.75">
      <c r="B289" s="121"/>
      <c r="C289" s="121"/>
      <c r="D289" s="121"/>
      <c r="E289" s="121"/>
      <c r="F289" s="121"/>
      <c r="G289" s="121"/>
      <c r="H289" s="121"/>
    </row>
    <row r="290" spans="2:8" ht="12.75">
      <c r="B290" s="121"/>
      <c r="C290" s="121"/>
      <c r="D290" s="121"/>
      <c r="E290" s="121"/>
      <c r="F290" s="121"/>
      <c r="G290" s="121"/>
      <c r="H290" s="121"/>
    </row>
    <row r="291" spans="2:8" ht="12.75">
      <c r="B291" s="121"/>
      <c r="C291" s="121"/>
      <c r="D291" s="121"/>
      <c r="E291" s="121"/>
      <c r="F291" s="121"/>
      <c r="G291" s="121"/>
      <c r="H291" s="121"/>
    </row>
    <row r="292" spans="2:8" ht="12.75">
      <c r="B292" s="121"/>
      <c r="C292" s="121"/>
      <c r="D292" s="121"/>
      <c r="E292" s="121"/>
      <c r="F292" s="121"/>
      <c r="G292" s="121"/>
      <c r="H292" s="121"/>
    </row>
    <row r="293" spans="2:8" ht="12.75">
      <c r="B293" s="121"/>
      <c r="C293" s="121"/>
      <c r="D293" s="121"/>
      <c r="E293" s="121"/>
      <c r="F293" s="121"/>
      <c r="G293" s="121"/>
      <c r="H293" s="121"/>
    </row>
    <row r="294" spans="2:8" ht="12.75">
      <c r="B294" s="121"/>
      <c r="C294" s="121"/>
      <c r="D294" s="121"/>
      <c r="E294" s="121"/>
      <c r="F294" s="121"/>
      <c r="G294" s="121"/>
      <c r="H294" s="121"/>
    </row>
    <row r="295" spans="2:8" ht="12.75">
      <c r="B295" s="121"/>
      <c r="C295" s="121"/>
      <c r="D295" s="121"/>
      <c r="E295" s="121"/>
      <c r="F295" s="121"/>
      <c r="G295" s="121"/>
      <c r="H295" s="121"/>
    </row>
    <row r="296" spans="2:8" ht="12.75">
      <c r="B296" s="121"/>
      <c r="C296" s="121"/>
      <c r="D296" s="121"/>
      <c r="E296" s="121"/>
      <c r="F296" s="121"/>
      <c r="G296" s="121"/>
      <c r="H296" s="121"/>
    </row>
    <row r="297" spans="2:8" ht="12.75">
      <c r="B297" s="121"/>
      <c r="C297" s="121"/>
      <c r="D297" s="121"/>
      <c r="E297" s="121"/>
      <c r="F297" s="121"/>
      <c r="G297" s="121"/>
      <c r="H297" s="121"/>
    </row>
    <row r="298" spans="2:8" ht="12.75">
      <c r="B298" s="121"/>
      <c r="C298" s="121"/>
      <c r="D298" s="121"/>
      <c r="E298" s="121"/>
      <c r="F298" s="121"/>
      <c r="G298" s="121"/>
      <c r="H298" s="121"/>
    </row>
    <row r="299" spans="2:8" ht="12.75">
      <c r="B299" s="121"/>
      <c r="C299" s="121"/>
      <c r="D299" s="121"/>
      <c r="E299" s="121"/>
      <c r="F299" s="121"/>
      <c r="G299" s="121"/>
      <c r="H299" s="121"/>
    </row>
    <row r="300" spans="2:8" ht="12.75">
      <c r="B300" s="121"/>
      <c r="C300" s="121"/>
      <c r="D300" s="121"/>
      <c r="E300" s="121"/>
      <c r="F300" s="121"/>
      <c r="G300" s="121"/>
      <c r="H300" s="121"/>
    </row>
    <row r="301" spans="2:8" ht="12.75">
      <c r="B301" s="121"/>
      <c r="C301" s="121"/>
      <c r="D301" s="121"/>
      <c r="E301" s="121"/>
      <c r="F301" s="121"/>
      <c r="G301" s="121"/>
      <c r="H301" s="121"/>
    </row>
    <row r="302" spans="2:8" ht="12.75">
      <c r="B302" s="121"/>
      <c r="C302" s="121"/>
      <c r="D302" s="121"/>
      <c r="E302" s="121"/>
      <c r="F302" s="121"/>
      <c r="G302" s="121"/>
      <c r="H302" s="121"/>
    </row>
    <row r="303" spans="2:8" ht="12.75">
      <c r="B303" s="121"/>
      <c r="C303" s="121"/>
      <c r="D303" s="121"/>
      <c r="E303" s="121"/>
      <c r="F303" s="121"/>
      <c r="G303" s="121"/>
      <c r="H303" s="121"/>
    </row>
    <row r="304" spans="2:8" ht="12.75">
      <c r="B304" s="121"/>
      <c r="C304" s="121"/>
      <c r="D304" s="121"/>
      <c r="E304" s="121"/>
      <c r="F304" s="121"/>
      <c r="G304" s="121"/>
      <c r="H304" s="121"/>
    </row>
    <row r="305" spans="2:8" ht="12.75">
      <c r="B305" s="121"/>
      <c r="C305" s="121"/>
      <c r="D305" s="121"/>
      <c r="E305" s="121"/>
      <c r="F305" s="121"/>
      <c r="G305" s="121"/>
      <c r="H305" s="121"/>
    </row>
    <row r="306" spans="2:8" ht="12.75">
      <c r="B306" s="121"/>
      <c r="C306" s="121"/>
      <c r="D306" s="121"/>
      <c r="E306" s="121"/>
      <c r="F306" s="121"/>
      <c r="G306" s="121"/>
      <c r="H306" s="121"/>
    </row>
    <row r="307" spans="2:8" ht="12.75">
      <c r="B307" s="121"/>
      <c r="C307" s="121"/>
      <c r="D307" s="121"/>
      <c r="E307" s="121"/>
      <c r="F307" s="121"/>
      <c r="G307" s="121"/>
      <c r="H307" s="121"/>
    </row>
    <row r="308" spans="2:8" ht="12.75">
      <c r="B308" s="121"/>
      <c r="C308" s="121"/>
      <c r="D308" s="121"/>
      <c r="E308" s="121"/>
      <c r="F308" s="121"/>
      <c r="G308" s="121"/>
      <c r="H308" s="121"/>
    </row>
    <row r="309" spans="2:8" ht="12.75">
      <c r="B309" s="121"/>
      <c r="C309" s="121"/>
      <c r="D309" s="121"/>
      <c r="E309" s="121"/>
      <c r="F309" s="121"/>
      <c r="G309" s="121"/>
      <c r="H309" s="121"/>
    </row>
    <row r="310" spans="2:8" ht="12.75">
      <c r="B310" s="121"/>
      <c r="C310" s="121"/>
      <c r="D310" s="121"/>
      <c r="E310" s="121"/>
      <c r="F310" s="121"/>
      <c r="G310" s="121"/>
      <c r="H310" s="121"/>
    </row>
    <row r="311" spans="2:8" ht="12.75">
      <c r="B311" s="121"/>
      <c r="C311" s="121"/>
      <c r="D311" s="121"/>
      <c r="E311" s="121"/>
      <c r="F311" s="121"/>
      <c r="G311" s="121"/>
      <c r="H311" s="121"/>
    </row>
    <row r="312" spans="2:8" ht="12.75">
      <c r="B312" s="121"/>
      <c r="C312" s="121"/>
      <c r="D312" s="121"/>
      <c r="E312" s="121"/>
      <c r="F312" s="121"/>
      <c r="G312" s="121"/>
      <c r="H312" s="121"/>
    </row>
    <row r="313" spans="2:8" ht="12.75">
      <c r="B313" s="121"/>
      <c r="C313" s="121"/>
      <c r="D313" s="121"/>
      <c r="E313" s="121"/>
      <c r="F313" s="121"/>
      <c r="G313" s="121"/>
      <c r="H313" s="121"/>
    </row>
    <row r="314" spans="2:8" ht="12.75">
      <c r="B314" s="121"/>
      <c r="C314" s="121"/>
      <c r="D314" s="121"/>
      <c r="E314" s="121"/>
      <c r="F314" s="121"/>
      <c r="G314" s="121"/>
      <c r="H314" s="121"/>
    </row>
    <row r="315" spans="2:8" ht="12.75">
      <c r="B315" s="121"/>
      <c r="C315" s="121"/>
      <c r="D315" s="121"/>
      <c r="E315" s="121"/>
      <c r="F315" s="121"/>
      <c r="G315" s="121"/>
      <c r="H315" s="121"/>
    </row>
    <row r="316" spans="2:8" ht="12.75">
      <c r="B316" s="121"/>
      <c r="C316" s="121"/>
      <c r="D316" s="121"/>
      <c r="E316" s="121"/>
      <c r="F316" s="121"/>
      <c r="G316" s="121"/>
      <c r="H316" s="121"/>
    </row>
    <row r="317" spans="2:8" ht="12.75">
      <c r="B317" s="121"/>
      <c r="C317" s="121"/>
      <c r="D317" s="121"/>
      <c r="E317" s="121"/>
      <c r="F317" s="121"/>
      <c r="G317" s="121"/>
      <c r="H317" s="121"/>
    </row>
    <row r="318" spans="2:8" ht="12.75">
      <c r="B318" s="121"/>
      <c r="C318" s="121"/>
      <c r="D318" s="121"/>
      <c r="E318" s="121"/>
      <c r="F318" s="121"/>
      <c r="G318" s="121"/>
      <c r="H318" s="121"/>
    </row>
    <row r="319" spans="2:8" ht="12.75">
      <c r="B319" s="121"/>
      <c r="C319" s="121"/>
      <c r="D319" s="121"/>
      <c r="E319" s="121"/>
      <c r="F319" s="121"/>
      <c r="G319" s="121"/>
      <c r="H319" s="121"/>
    </row>
    <row r="320" spans="2:8" ht="12.75">
      <c r="B320" s="121"/>
      <c r="C320" s="121"/>
      <c r="D320" s="121"/>
      <c r="E320" s="121"/>
      <c r="F320" s="121"/>
      <c r="G320" s="121"/>
      <c r="H320" s="121"/>
    </row>
    <row r="321" spans="2:8" ht="12.75">
      <c r="B321" s="121"/>
      <c r="C321" s="121"/>
      <c r="D321" s="121"/>
      <c r="E321" s="121"/>
      <c r="F321" s="121"/>
      <c r="G321" s="121"/>
      <c r="H321" s="121"/>
    </row>
    <row r="322" spans="2:8" ht="12.75">
      <c r="B322" s="121"/>
      <c r="C322" s="121"/>
      <c r="D322" s="121"/>
      <c r="E322" s="121"/>
      <c r="F322" s="121"/>
      <c r="G322" s="121"/>
      <c r="H322" s="121"/>
    </row>
    <row r="323" spans="2:8" ht="12.75">
      <c r="B323" s="121"/>
      <c r="C323" s="121"/>
      <c r="D323" s="121"/>
      <c r="E323" s="121"/>
      <c r="F323" s="121"/>
      <c r="G323" s="121"/>
      <c r="H323" s="121"/>
    </row>
    <row r="324" spans="2:8" ht="12.75">
      <c r="B324" s="121"/>
      <c r="C324" s="121"/>
      <c r="D324" s="121"/>
      <c r="E324" s="121"/>
      <c r="F324" s="121"/>
      <c r="G324" s="121"/>
      <c r="H324" s="121"/>
    </row>
    <row r="325" spans="2:8" ht="12.75">
      <c r="B325" s="121"/>
      <c r="C325" s="121"/>
      <c r="D325" s="121"/>
      <c r="E325" s="121"/>
      <c r="F325" s="121"/>
      <c r="G325" s="121"/>
      <c r="H325" s="121"/>
    </row>
    <row r="326" spans="2:8" ht="12.75">
      <c r="B326" s="121"/>
      <c r="C326" s="121"/>
      <c r="D326" s="121"/>
      <c r="E326" s="121"/>
      <c r="F326" s="121"/>
      <c r="G326" s="121"/>
      <c r="H326" s="121"/>
    </row>
    <row r="327" spans="2:8" ht="12.75">
      <c r="B327" s="121"/>
      <c r="C327" s="121"/>
      <c r="D327" s="121"/>
      <c r="E327" s="121"/>
      <c r="F327" s="121"/>
      <c r="G327" s="121"/>
      <c r="H327" s="121"/>
    </row>
    <row r="328" spans="2:8" ht="12.75">
      <c r="B328" s="121"/>
      <c r="C328" s="121"/>
      <c r="D328" s="121"/>
      <c r="E328" s="121"/>
      <c r="F328" s="121"/>
      <c r="G328" s="121"/>
      <c r="H328" s="121"/>
    </row>
    <row r="329" spans="2:8" ht="12.75">
      <c r="B329" s="121"/>
      <c r="C329" s="121"/>
      <c r="D329" s="121"/>
      <c r="E329" s="121"/>
      <c r="F329" s="121"/>
      <c r="G329" s="121"/>
      <c r="H329" s="121"/>
    </row>
    <row r="330" spans="2:8" ht="12.75">
      <c r="B330" s="121"/>
      <c r="C330" s="121"/>
      <c r="D330" s="121"/>
      <c r="E330" s="121"/>
      <c r="F330" s="121"/>
      <c r="G330" s="121"/>
      <c r="H330" s="121"/>
    </row>
    <row r="331" spans="2:8" ht="12.75">
      <c r="B331" s="121"/>
      <c r="C331" s="121"/>
      <c r="D331" s="121"/>
      <c r="E331" s="121"/>
      <c r="F331" s="121"/>
      <c r="G331" s="121"/>
      <c r="H331" s="121"/>
    </row>
    <row r="332" spans="2:8" ht="12.75">
      <c r="B332" s="121"/>
      <c r="C332" s="121"/>
      <c r="D332" s="121"/>
      <c r="E332" s="121"/>
      <c r="F332" s="121"/>
      <c r="G332" s="121"/>
      <c r="H332" s="121"/>
    </row>
    <row r="333" spans="2:8" ht="12.75">
      <c r="B333" s="121"/>
      <c r="C333" s="121"/>
      <c r="D333" s="121"/>
      <c r="E333" s="121"/>
      <c r="F333" s="121"/>
      <c r="G333" s="121"/>
      <c r="H333" s="121"/>
    </row>
    <row r="334" spans="2:8" ht="12.75">
      <c r="B334" s="121"/>
      <c r="C334" s="121"/>
      <c r="D334" s="121"/>
      <c r="E334" s="121"/>
      <c r="F334" s="121"/>
      <c r="G334" s="121"/>
      <c r="H334" s="121"/>
    </row>
    <row r="335" spans="2:8" ht="12.75">
      <c r="B335" s="121"/>
      <c r="C335" s="121"/>
      <c r="D335" s="121"/>
      <c r="E335" s="121"/>
      <c r="F335" s="121"/>
      <c r="G335" s="121"/>
      <c r="H335" s="121"/>
    </row>
    <row r="336" spans="2:8" ht="12.75">
      <c r="B336" s="121"/>
      <c r="C336" s="121"/>
      <c r="D336" s="121"/>
      <c r="E336" s="121"/>
      <c r="F336" s="121"/>
      <c r="G336" s="121"/>
      <c r="H336" s="121"/>
    </row>
    <row r="337" spans="2:8" ht="12.75">
      <c r="B337" s="121"/>
      <c r="C337" s="121"/>
      <c r="D337" s="121"/>
      <c r="E337" s="121"/>
      <c r="F337" s="121"/>
      <c r="G337" s="121"/>
      <c r="H337" s="121"/>
    </row>
    <row r="338" spans="2:8" ht="12.75">
      <c r="B338" s="121"/>
      <c r="C338" s="121"/>
      <c r="D338" s="121"/>
      <c r="E338" s="121"/>
      <c r="F338" s="121"/>
      <c r="G338" s="121"/>
      <c r="H338" s="121"/>
    </row>
    <row r="339" spans="2:8" ht="12.75">
      <c r="B339" s="121"/>
      <c r="C339" s="121"/>
      <c r="D339" s="121"/>
      <c r="E339" s="121"/>
      <c r="F339" s="121"/>
      <c r="G339" s="121"/>
      <c r="H339" s="121"/>
    </row>
    <row r="340" spans="2:8" ht="12.75">
      <c r="B340" s="121"/>
      <c r="C340" s="121"/>
      <c r="D340" s="121"/>
      <c r="E340" s="121"/>
      <c r="F340" s="121"/>
      <c r="G340" s="121"/>
      <c r="H340" s="121"/>
    </row>
    <row r="341" spans="2:8" ht="12.75">
      <c r="B341" s="121"/>
      <c r="C341" s="121"/>
      <c r="D341" s="121"/>
      <c r="E341" s="121"/>
      <c r="F341" s="121"/>
      <c r="G341" s="121"/>
      <c r="H341" s="121"/>
    </row>
    <row r="342" spans="2:8" ht="12.75">
      <c r="B342" s="121"/>
      <c r="C342" s="121"/>
      <c r="D342" s="121"/>
      <c r="E342" s="121"/>
      <c r="F342" s="121"/>
      <c r="G342" s="121"/>
      <c r="H342" s="121"/>
    </row>
    <row r="343" spans="2:8" ht="12.75">
      <c r="B343" s="121"/>
      <c r="C343" s="121"/>
      <c r="D343" s="121"/>
      <c r="E343" s="121"/>
      <c r="F343" s="121"/>
      <c r="G343" s="121"/>
      <c r="H343" s="121"/>
    </row>
    <row r="344" spans="2:8" ht="12.75">
      <c r="B344" s="121"/>
      <c r="C344" s="121"/>
      <c r="D344" s="121"/>
      <c r="E344" s="121"/>
      <c r="F344" s="121"/>
      <c r="G344" s="121"/>
      <c r="H344" s="121"/>
    </row>
    <row r="345" spans="2:8" ht="12.75">
      <c r="B345" s="121"/>
      <c r="C345" s="121"/>
      <c r="D345" s="121"/>
      <c r="E345" s="121"/>
      <c r="F345" s="121"/>
      <c r="G345" s="121"/>
      <c r="H345" s="121"/>
    </row>
    <row r="346" spans="2:8" ht="12.75">
      <c r="B346" s="121"/>
      <c r="C346" s="121"/>
      <c r="D346" s="121"/>
      <c r="E346" s="121"/>
      <c r="F346" s="121"/>
      <c r="G346" s="121"/>
      <c r="H346" s="121"/>
    </row>
    <row r="347" spans="2:8" ht="12.75">
      <c r="B347" s="121"/>
      <c r="C347" s="121"/>
      <c r="D347" s="121"/>
      <c r="E347" s="121"/>
      <c r="F347" s="121"/>
      <c r="G347" s="121"/>
      <c r="H347" s="121"/>
    </row>
    <row r="348" spans="2:8" ht="12.75">
      <c r="B348" s="121"/>
      <c r="C348" s="121"/>
      <c r="D348" s="121"/>
      <c r="E348" s="121"/>
      <c r="F348" s="121"/>
      <c r="G348" s="121"/>
      <c r="H348" s="121"/>
    </row>
    <row r="349" spans="2:8" ht="12.75">
      <c r="B349" s="121"/>
      <c r="C349" s="121"/>
      <c r="D349" s="121"/>
      <c r="E349" s="121"/>
      <c r="F349" s="121"/>
      <c r="G349" s="121"/>
      <c r="H349" s="121"/>
    </row>
    <row r="350" spans="2:8" ht="12.75">
      <c r="B350" s="121"/>
      <c r="C350" s="121"/>
      <c r="D350" s="121"/>
      <c r="E350" s="121"/>
      <c r="F350" s="121"/>
      <c r="G350" s="121"/>
      <c r="H350" s="121"/>
    </row>
    <row r="351" spans="2:8" ht="12.75">
      <c r="B351" s="121"/>
      <c r="C351" s="121"/>
      <c r="D351" s="121"/>
      <c r="E351" s="121"/>
      <c r="F351" s="121"/>
      <c r="G351" s="121"/>
      <c r="H351" s="121"/>
    </row>
    <row r="352" spans="2:8" ht="12.75">
      <c r="B352" s="121"/>
      <c r="C352" s="121"/>
      <c r="D352" s="121"/>
      <c r="E352" s="121"/>
      <c r="F352" s="121"/>
      <c r="G352" s="121"/>
      <c r="H352" s="121"/>
    </row>
    <row r="354" spans="2:10" ht="15.75">
      <c r="B354" s="8"/>
      <c r="C354" s="11" t="s">
        <v>455</v>
      </c>
      <c r="D354" s="8"/>
      <c r="E354" s="8"/>
      <c r="F354" s="8"/>
      <c r="G354" s="8"/>
      <c r="H354" s="8"/>
      <c r="I354" s="8"/>
      <c r="J354" s="8"/>
    </row>
    <row r="355" spans="2:10" ht="15.75">
      <c r="B355" s="8"/>
      <c r="C355" s="11" t="s">
        <v>456</v>
      </c>
      <c r="D355" s="8"/>
      <c r="E355" s="8"/>
      <c r="F355" s="8"/>
      <c r="G355" s="10"/>
      <c r="H355" s="8"/>
      <c r="I355" s="8"/>
      <c r="J355" s="8"/>
    </row>
    <row r="356" spans="2:10" ht="15.75">
      <c r="B356" s="8"/>
      <c r="C356" s="8"/>
      <c r="D356" s="8"/>
      <c r="E356" s="8"/>
      <c r="F356" s="8"/>
      <c r="H356" s="10" t="s">
        <v>459</v>
      </c>
      <c r="I356" s="8"/>
      <c r="J356" s="8"/>
    </row>
    <row r="357" spans="2:10" ht="15.75">
      <c r="B357" s="148" t="s">
        <v>449</v>
      </c>
      <c r="C357" s="148"/>
      <c r="D357" s="148"/>
      <c r="E357" s="148" t="s">
        <v>450</v>
      </c>
      <c r="F357" s="148"/>
      <c r="H357" s="10" t="s">
        <v>451</v>
      </c>
      <c r="I357" s="8"/>
      <c r="J357" s="8"/>
    </row>
    <row r="358" spans="2:10" ht="15.75">
      <c r="B358" s="148" t="s">
        <v>458</v>
      </c>
      <c r="C358" s="148"/>
      <c r="D358" s="148"/>
      <c r="E358" s="148" t="s">
        <v>452</v>
      </c>
      <c r="F358" s="148"/>
      <c r="H358" s="10" t="s">
        <v>460</v>
      </c>
      <c r="I358" s="8"/>
      <c r="J358" s="8"/>
    </row>
    <row r="359" spans="2:10" ht="15.75">
      <c r="B359" s="8"/>
      <c r="C359" s="8"/>
      <c r="D359" s="8"/>
      <c r="E359" s="8"/>
      <c r="F359" s="8"/>
      <c r="G359" s="8"/>
      <c r="H359" s="8"/>
      <c r="I359" s="8"/>
      <c r="J359" s="8"/>
    </row>
    <row r="360" spans="2:10" ht="15.75">
      <c r="B360" s="8"/>
      <c r="C360" s="8"/>
      <c r="D360" s="8"/>
      <c r="E360" s="8"/>
      <c r="F360" s="8"/>
      <c r="G360" s="8"/>
      <c r="H360" s="8"/>
      <c r="I360" s="8"/>
      <c r="J360" s="8"/>
    </row>
    <row r="361" spans="2:10" ht="15.75">
      <c r="B361" s="8"/>
      <c r="C361" s="8"/>
      <c r="D361" s="8"/>
      <c r="E361" s="8"/>
      <c r="F361" s="8"/>
      <c r="G361" s="8"/>
      <c r="H361" s="8"/>
      <c r="I361" s="8"/>
      <c r="J361" s="8"/>
    </row>
  </sheetData>
  <sheetProtection/>
  <mergeCells count="10">
    <mergeCell ref="B357:D357"/>
    <mergeCell ref="E357:F357"/>
    <mergeCell ref="B358:D358"/>
    <mergeCell ref="E358:F358"/>
    <mergeCell ref="B6:H6"/>
    <mergeCell ref="B8:B9"/>
    <mergeCell ref="C8:D8"/>
    <mergeCell ref="E8:E9"/>
    <mergeCell ref="F8:F9"/>
    <mergeCell ref="G8:H8"/>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0"/>
  </sheetPr>
  <dimension ref="B2:N354"/>
  <sheetViews>
    <sheetView showGridLines="0" zoomScale="145" zoomScaleNormal="145" zoomScalePageLayoutView="0" workbookViewId="0" topLeftCell="A1">
      <selection activeCell="G13" sqref="G13"/>
    </sheetView>
  </sheetViews>
  <sheetFormatPr defaultColWidth="9.140625" defaultRowHeight="12.75"/>
  <cols>
    <col min="1" max="1" width="2.28125" style="0" customWidth="1"/>
    <col min="5" max="5" width="17.00390625" style="0" customWidth="1"/>
    <col min="6" max="6" width="10.8515625" style="0" customWidth="1"/>
    <col min="12" max="12" width="10.28125" style="0" customWidth="1"/>
    <col min="13" max="13" width="8.28125" style="0" bestFit="1" customWidth="1"/>
    <col min="14" max="14" width="7.57421875" style="0" bestFit="1" customWidth="1"/>
  </cols>
  <sheetData>
    <row r="2" spans="2:14" ht="15.75">
      <c r="B2" s="8" t="s">
        <v>586</v>
      </c>
      <c r="C2" s="8"/>
      <c r="D2" s="8"/>
      <c r="E2" s="8"/>
      <c r="F2" s="8"/>
      <c r="G2" s="9"/>
      <c r="H2" s="9"/>
      <c r="I2" s="9"/>
      <c r="J2" s="158" t="s">
        <v>462</v>
      </c>
      <c r="K2" s="158"/>
      <c r="L2" s="158"/>
      <c r="M2" s="158"/>
      <c r="N2" s="158"/>
    </row>
    <row r="3" spans="2:14" ht="15.75">
      <c r="B3" s="8" t="s">
        <v>454</v>
      </c>
      <c r="C3" s="8"/>
      <c r="D3" s="8"/>
      <c r="E3" s="8"/>
      <c r="F3" s="8"/>
      <c r="G3" s="10"/>
      <c r="H3" s="10"/>
      <c r="I3" s="10"/>
      <c r="J3" s="8"/>
      <c r="K3" s="8"/>
      <c r="L3" s="10" t="s">
        <v>783</v>
      </c>
      <c r="M3" s="8"/>
      <c r="N3" s="8"/>
    </row>
    <row r="4" spans="2:14" ht="15.75">
      <c r="B4" s="8" t="s">
        <v>845</v>
      </c>
      <c r="C4" s="8"/>
      <c r="D4" s="8"/>
      <c r="E4" s="8"/>
      <c r="F4" s="8"/>
      <c r="G4" s="10"/>
      <c r="H4" s="10"/>
      <c r="I4" s="10"/>
      <c r="J4" s="8"/>
      <c r="K4" s="8"/>
      <c r="L4" s="10" t="s">
        <v>784</v>
      </c>
      <c r="M4" s="8"/>
      <c r="N4" s="8"/>
    </row>
    <row r="6" spans="2:14" s="3" customFormat="1" ht="20.25" customHeight="1">
      <c r="B6" s="159" t="s">
        <v>1190</v>
      </c>
      <c r="C6" s="159"/>
      <c r="D6" s="159"/>
      <c r="E6" s="159"/>
      <c r="F6" s="159"/>
      <c r="G6" s="159"/>
      <c r="H6" s="159"/>
      <c r="I6" s="159"/>
      <c r="J6" s="159"/>
      <c r="K6" s="159"/>
      <c r="L6" s="159"/>
      <c r="M6" s="159"/>
      <c r="N6" s="159"/>
    </row>
    <row r="7" spans="6:9" s="3" customFormat="1" ht="12.75">
      <c r="F7" s="3" t="s">
        <v>113</v>
      </c>
      <c r="H7" s="132" t="s">
        <v>120</v>
      </c>
      <c r="I7" s="133"/>
    </row>
    <row r="8" s="3" customFormat="1" ht="12.75"/>
    <row r="9" spans="2:14" s="3" customFormat="1" ht="12.75" customHeight="1">
      <c r="B9" s="160" t="s">
        <v>114</v>
      </c>
      <c r="C9" s="163" t="s">
        <v>115</v>
      </c>
      <c r="D9" s="164"/>
      <c r="E9" s="160" t="s">
        <v>108</v>
      </c>
      <c r="F9" s="160" t="s">
        <v>1191</v>
      </c>
      <c r="G9" s="169" t="s">
        <v>1192</v>
      </c>
      <c r="H9" s="170"/>
      <c r="I9" s="170"/>
      <c r="J9" s="170"/>
      <c r="K9" s="170"/>
      <c r="L9" s="171"/>
      <c r="M9" s="163" t="s">
        <v>1193</v>
      </c>
      <c r="N9" s="164"/>
    </row>
    <row r="10" spans="2:14" s="3" customFormat="1" ht="12.75">
      <c r="B10" s="161"/>
      <c r="C10" s="165"/>
      <c r="D10" s="166"/>
      <c r="E10" s="161"/>
      <c r="F10" s="167"/>
      <c r="G10" s="172" t="s">
        <v>1194</v>
      </c>
      <c r="H10" s="172" t="s">
        <v>1195</v>
      </c>
      <c r="I10" s="172" t="s">
        <v>1196</v>
      </c>
      <c r="J10" s="172" t="s">
        <v>434</v>
      </c>
      <c r="K10" s="174" t="s">
        <v>1157</v>
      </c>
      <c r="L10" s="174"/>
      <c r="M10" s="165"/>
      <c r="N10" s="166"/>
    </row>
    <row r="11" spans="2:14" s="3" customFormat="1" ht="25.5">
      <c r="B11" s="162"/>
      <c r="C11" s="134" t="s">
        <v>116</v>
      </c>
      <c r="D11" s="134" t="s">
        <v>117</v>
      </c>
      <c r="E11" s="162"/>
      <c r="F11" s="168"/>
      <c r="G11" s="173"/>
      <c r="H11" s="173"/>
      <c r="I11" s="173"/>
      <c r="J11" s="173"/>
      <c r="K11" s="134" t="s">
        <v>118</v>
      </c>
      <c r="L11" s="134" t="s">
        <v>113</v>
      </c>
      <c r="M11" s="134" t="s">
        <v>118</v>
      </c>
      <c r="N11" s="134" t="s">
        <v>153</v>
      </c>
    </row>
    <row r="12" spans="2:14" ht="12.75">
      <c r="B12" s="2"/>
      <c r="C12" s="7"/>
      <c r="D12" s="7"/>
      <c r="E12" s="1" t="s">
        <v>119</v>
      </c>
      <c r="F12" s="7" t="s">
        <v>121</v>
      </c>
      <c r="G12" s="7" t="s">
        <v>122</v>
      </c>
      <c r="H12" s="7" t="s">
        <v>123</v>
      </c>
      <c r="I12" s="7" t="s">
        <v>124</v>
      </c>
      <c r="J12" s="7" t="s">
        <v>125</v>
      </c>
      <c r="K12" s="7" t="s">
        <v>126</v>
      </c>
      <c r="L12" s="7"/>
      <c r="M12" s="7" t="s">
        <v>127</v>
      </c>
      <c r="N12" s="7"/>
    </row>
    <row r="13" spans="2:14" ht="12.75">
      <c r="B13" s="5">
        <v>1</v>
      </c>
      <c r="C13" s="6">
        <v>2</v>
      </c>
      <c r="D13" s="6">
        <v>3</v>
      </c>
      <c r="E13" s="6">
        <v>4</v>
      </c>
      <c r="F13" s="6">
        <v>5</v>
      </c>
      <c r="G13" s="6">
        <v>6</v>
      </c>
      <c r="H13" s="6">
        <v>7</v>
      </c>
      <c r="I13" s="6"/>
      <c r="J13" s="6">
        <v>8</v>
      </c>
      <c r="K13" s="6">
        <v>10</v>
      </c>
      <c r="L13" s="6">
        <v>11</v>
      </c>
      <c r="M13" s="6">
        <v>10</v>
      </c>
      <c r="N13" s="6">
        <v>11</v>
      </c>
    </row>
    <row r="14" spans="2:14" ht="12.75">
      <c r="B14" s="135" t="s">
        <v>128</v>
      </c>
      <c r="C14" s="135" t="s">
        <v>129</v>
      </c>
      <c r="D14" s="135" t="s">
        <v>130</v>
      </c>
      <c r="E14" s="135" t="s">
        <v>131</v>
      </c>
      <c r="F14" s="135" t="s">
        <v>132</v>
      </c>
      <c r="G14" s="135" t="s">
        <v>133</v>
      </c>
      <c r="H14" s="135" t="s">
        <v>134</v>
      </c>
      <c r="I14" s="135" t="s">
        <v>135</v>
      </c>
      <c r="J14" s="135" t="s">
        <v>136</v>
      </c>
      <c r="K14" s="135" t="s">
        <v>137</v>
      </c>
      <c r="L14" s="136" t="s">
        <v>138</v>
      </c>
      <c r="M14" s="135" t="s">
        <v>139</v>
      </c>
      <c r="N14" s="135" t="s">
        <v>154</v>
      </c>
    </row>
    <row r="15" spans="2:14" ht="12.75">
      <c r="B15" s="2"/>
      <c r="C15" s="2"/>
      <c r="D15" s="2"/>
      <c r="E15" s="2"/>
      <c r="F15" s="2"/>
      <c r="G15" s="2"/>
      <c r="H15" s="2"/>
      <c r="I15" s="2"/>
      <c r="J15" s="2"/>
      <c r="K15" s="2"/>
      <c r="L15" s="2"/>
      <c r="M15" s="2"/>
      <c r="N15" s="2"/>
    </row>
    <row r="350" spans="2:8" ht="15.75">
      <c r="B350" s="8"/>
      <c r="C350" s="11" t="s">
        <v>455</v>
      </c>
      <c r="D350" s="8"/>
      <c r="E350" s="8"/>
      <c r="F350" s="8"/>
      <c r="G350" s="8"/>
      <c r="H350" s="8"/>
    </row>
    <row r="351" spans="2:8" ht="15.75">
      <c r="B351" s="8"/>
      <c r="C351" s="11" t="s">
        <v>456</v>
      </c>
      <c r="D351" s="8"/>
      <c r="E351" s="8"/>
      <c r="F351" s="8"/>
      <c r="G351" s="10"/>
      <c r="H351" s="8"/>
    </row>
    <row r="352" spans="2:10" ht="15.75">
      <c r="B352" s="8"/>
      <c r="C352" s="8"/>
      <c r="D352" s="8"/>
      <c r="E352" s="8"/>
      <c r="F352" s="8"/>
      <c r="J352" s="10" t="s">
        <v>459</v>
      </c>
    </row>
    <row r="353" spans="2:10" ht="15.75">
      <c r="B353" s="148" t="s">
        <v>449</v>
      </c>
      <c r="C353" s="148"/>
      <c r="D353" s="148"/>
      <c r="E353" s="148" t="s">
        <v>450</v>
      </c>
      <c r="F353" s="148"/>
      <c r="J353" s="10" t="s">
        <v>451</v>
      </c>
    </row>
    <row r="354" spans="2:10" ht="15.75">
      <c r="B354" s="148" t="s">
        <v>458</v>
      </c>
      <c r="C354" s="148"/>
      <c r="D354" s="148"/>
      <c r="E354" s="148" t="s">
        <v>452</v>
      </c>
      <c r="F354" s="148"/>
      <c r="J354" s="10" t="s">
        <v>460</v>
      </c>
    </row>
  </sheetData>
  <sheetProtection/>
  <mergeCells count="17">
    <mergeCell ref="I10:I11"/>
    <mergeCell ref="J10:J11"/>
    <mergeCell ref="K10:L10"/>
    <mergeCell ref="B353:D353"/>
    <mergeCell ref="E353:F353"/>
    <mergeCell ref="B354:D354"/>
    <mergeCell ref="E354:F354"/>
    <mergeCell ref="J2:N2"/>
    <mergeCell ref="B6:N6"/>
    <mergeCell ref="B9:B11"/>
    <mergeCell ref="C9:D10"/>
    <mergeCell ref="E9:E11"/>
    <mergeCell ref="F9:F11"/>
    <mergeCell ref="G9:L9"/>
    <mergeCell ref="M9:N10"/>
    <mergeCell ref="G10:G11"/>
    <mergeCell ref="H10:H1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Phuong</dc:creator>
  <cp:keywords/>
  <dc:description/>
  <cp:lastModifiedBy>DANH</cp:lastModifiedBy>
  <cp:lastPrinted>2016-02-22T00:59:11Z</cp:lastPrinted>
  <dcterms:created xsi:type="dcterms:W3CDTF">2006-03-12T23:35:12Z</dcterms:created>
  <dcterms:modified xsi:type="dcterms:W3CDTF">2022-07-13T12:59:44Z</dcterms:modified>
  <cp:category/>
  <cp:version/>
  <cp:contentType/>
  <cp:contentStatus/>
</cp:coreProperties>
</file>